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Jordan\Desktop\"/>
    </mc:Choice>
  </mc:AlternateContent>
  <xr:revisionPtr revIDLastSave="0" documentId="13_ncr:1_{17F81521-7C4F-49D7-9F51-33DF0AB57898}" xr6:coauthVersionLast="47" xr6:coauthVersionMax="47" xr10:uidLastSave="{00000000-0000-0000-0000-000000000000}"/>
  <bookViews>
    <workbookView xWindow="15735" yWindow="0" windowWidth="13065" windowHeight="15600" xr2:uid="{3BC75121-94D7-4FC2-8898-73AB0CDBD203}"/>
  </bookViews>
  <sheets>
    <sheet name="Indiana BoS" sheetId="1" r:id="rId1"/>
    <sheet name="Region 1" sheetId="2" r:id="rId2"/>
    <sheet name="R1a" sheetId="3" r:id="rId3"/>
    <sheet name="R2" sheetId="4" r:id="rId4"/>
    <sheet name="R2a" sheetId="5" r:id="rId5"/>
    <sheet name="R3" sheetId="6" r:id="rId6"/>
    <sheet name="R4" sheetId="7" r:id="rId7"/>
    <sheet name="R5" sheetId="8" r:id="rId8"/>
    <sheet name="R6" sheetId="9" r:id="rId9"/>
    <sheet name="R7" sheetId="10" r:id="rId10"/>
    <sheet name="R8" sheetId="11" r:id="rId11"/>
    <sheet name="R9" sheetId="12" r:id="rId12"/>
    <sheet name="R10" sheetId="13" r:id="rId13"/>
    <sheet name="R11" sheetId="14" r:id="rId14"/>
    <sheet name="R12" sheetId="15" r:id="rId15"/>
    <sheet name="R13" sheetId="16" r:id="rId16"/>
    <sheet name="R14" sheetId="17" r:id="rId17"/>
  </sheets>
  <definedNames>
    <definedName name="_xlnm._FilterDatabase" localSheetId="0" hidden="1">'Indiana BoS'!$A$1:$Z$308</definedName>
    <definedName name="_xlnm._FilterDatabase" localSheetId="2" hidden="1">'R1a'!$A$1:$AD$17</definedName>
    <definedName name="_xlnm._FilterDatabase" localSheetId="1" hidden="1">'Region 1'!$A$1:$Y$20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03" i="1" l="1"/>
  <c r="AB302" i="1"/>
  <c r="AB301" i="1"/>
  <c r="R303" i="1"/>
  <c r="Z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J14" i="17"/>
  <c r="J22" i="16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Y37" i="15"/>
  <c r="J37" i="15"/>
  <c r="J31" i="13"/>
  <c r="J34" i="11"/>
  <c r="J23" i="10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J36" i="9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J23" i="8"/>
  <c r="J33" i="7"/>
  <c r="J46" i="6"/>
  <c r="J36" i="5"/>
  <c r="Z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J26" i="4"/>
  <c r="J26" i="3"/>
  <c r="J29" i="2"/>
  <c r="Z301" i="1"/>
  <c r="Z302" i="1"/>
  <c r="Z303" i="1"/>
  <c r="Z304" i="1"/>
  <c r="Z305" i="1"/>
  <c r="Z306" i="1"/>
  <c r="Z307" i="1"/>
  <c r="Z308" i="1"/>
  <c r="Z300" i="1"/>
  <c r="Z16" i="8" l="1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J21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 s="1"/>
  <c r="J19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J17" i="8"/>
  <c r="J16" i="8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 s="1"/>
  <c r="J34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 s="1"/>
  <c r="J32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 s="1"/>
  <c r="J31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 s="1"/>
  <c r="J30" i="9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J15" i="16"/>
  <c r="J7" i="17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J30" i="15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K15" i="14"/>
  <c r="J15" i="14"/>
  <c r="K12" i="12"/>
  <c r="L12" i="12"/>
  <c r="M12" i="12"/>
  <c r="N12" i="12"/>
  <c r="O12" i="12"/>
  <c r="P12" i="12"/>
  <c r="Q12" i="12"/>
  <c r="R12" i="12"/>
  <c r="S12" i="12"/>
  <c r="T12" i="12"/>
  <c r="U12" i="12"/>
  <c r="Z12" i="12" s="1"/>
  <c r="V12" i="12"/>
  <c r="W12" i="12"/>
  <c r="X12" i="12"/>
  <c r="Y12" i="12"/>
  <c r="J12" i="12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 s="1"/>
  <c r="J27" i="11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 s="1"/>
  <c r="J16" i="10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 s="1"/>
  <c r="J29" i="9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J26" i="7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 s="1"/>
  <c r="J39" i="6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J19" i="4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J22" i="2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 s="1"/>
  <c r="J24" i="13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 s="1"/>
  <c r="J29" i="5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J19" i="3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J23" i="2"/>
  <c r="Y301" i="1"/>
  <c r="Y300" i="1"/>
  <c r="J20" i="16"/>
  <c r="X16" i="16"/>
  <c r="U16" i="16"/>
  <c r="V16" i="16"/>
  <c r="W16" i="16"/>
  <c r="Q16" i="16"/>
  <c r="R16" i="16"/>
  <c r="S16" i="16"/>
  <c r="T16" i="16"/>
  <c r="O16" i="16"/>
  <c r="P16" i="16"/>
  <c r="M16" i="16"/>
  <c r="N16" i="16"/>
  <c r="K16" i="16"/>
  <c r="L16" i="16"/>
  <c r="J16" i="16"/>
  <c r="K10" i="17"/>
  <c r="J10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 s="1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J8" i="17"/>
  <c r="J31" i="7"/>
  <c r="J29" i="7"/>
  <c r="J28" i="7"/>
  <c r="J27" i="7"/>
  <c r="J44" i="6"/>
  <c r="J42" i="6"/>
  <c r="J41" i="6"/>
  <c r="J40" i="6"/>
  <c r="J31" i="5"/>
  <c r="J34" i="5"/>
  <c r="J32" i="5"/>
  <c r="K31" i="5"/>
  <c r="L31" i="5"/>
  <c r="M31" i="5"/>
  <c r="N31" i="5"/>
  <c r="O31" i="5"/>
  <c r="K30" i="5"/>
  <c r="L30" i="5"/>
  <c r="M30" i="5"/>
  <c r="N30" i="5"/>
  <c r="O30" i="5"/>
  <c r="P30" i="5"/>
  <c r="J30" i="5"/>
  <c r="J22" i="4"/>
  <c r="J21" i="4"/>
  <c r="J20" i="4"/>
  <c r="J22" i="3"/>
  <c r="J21" i="3"/>
  <c r="J20" i="3"/>
  <c r="J27" i="2"/>
  <c r="J25" i="2"/>
  <c r="J24" i="2"/>
  <c r="Z28" i="7"/>
  <c r="Z26" i="7"/>
  <c r="Q303" i="1"/>
  <c r="S303" i="1"/>
  <c r="T303" i="1"/>
  <c r="U303" i="1"/>
  <c r="V303" i="1"/>
  <c r="W303" i="1"/>
  <c r="X303" i="1"/>
  <c r="Y303" i="1"/>
  <c r="K303" i="1"/>
  <c r="L303" i="1"/>
  <c r="M303" i="1"/>
  <c r="N303" i="1"/>
  <c r="O303" i="1"/>
  <c r="P303" i="1"/>
  <c r="J303" i="1"/>
  <c r="K302" i="1"/>
  <c r="L302" i="1"/>
  <c r="M302" i="1"/>
  <c r="N302" i="1"/>
  <c r="O302" i="1"/>
  <c r="J302" i="1"/>
  <c r="J301" i="1"/>
  <c r="O304" i="1"/>
  <c r="O305" i="1"/>
  <c r="O306" i="1"/>
  <c r="Q301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J308" i="1"/>
  <c r="Q307" i="1"/>
  <c r="R307" i="1"/>
  <c r="S307" i="1"/>
  <c r="T307" i="1"/>
  <c r="U307" i="1"/>
  <c r="V307" i="1"/>
  <c r="W307" i="1"/>
  <c r="X307" i="1"/>
  <c r="Y307" i="1"/>
  <c r="K307" i="1"/>
  <c r="L307" i="1"/>
  <c r="M307" i="1"/>
  <c r="N307" i="1"/>
  <c r="O307" i="1"/>
  <c r="P307" i="1"/>
  <c r="J307" i="1"/>
  <c r="K306" i="1"/>
  <c r="L306" i="1"/>
  <c r="M306" i="1"/>
  <c r="N306" i="1"/>
  <c r="P306" i="1"/>
  <c r="Q306" i="1"/>
  <c r="Y305" i="1"/>
  <c r="S305" i="1"/>
  <c r="T305" i="1"/>
  <c r="U305" i="1"/>
  <c r="V305" i="1"/>
  <c r="W305" i="1"/>
  <c r="X305" i="1"/>
  <c r="K305" i="1"/>
  <c r="L305" i="1"/>
  <c r="M305" i="1"/>
  <c r="N305" i="1"/>
  <c r="P305" i="1"/>
  <c r="Q305" i="1"/>
  <c r="R305" i="1"/>
  <c r="T304" i="1"/>
  <c r="U304" i="1"/>
  <c r="V304" i="1"/>
  <c r="W304" i="1"/>
  <c r="X304" i="1"/>
  <c r="Y304" i="1"/>
  <c r="K304" i="1"/>
  <c r="L304" i="1"/>
  <c r="M304" i="1"/>
  <c r="N304" i="1"/>
  <c r="P304" i="1"/>
  <c r="Q304" i="1"/>
  <c r="R304" i="1"/>
  <c r="S304" i="1"/>
  <c r="P302" i="1"/>
  <c r="Q302" i="1"/>
  <c r="R302" i="1"/>
  <c r="S302" i="1"/>
  <c r="T302" i="1"/>
  <c r="U302" i="1"/>
  <c r="V302" i="1"/>
  <c r="W302" i="1"/>
  <c r="X302" i="1"/>
  <c r="Y302" i="1"/>
  <c r="K301" i="1"/>
  <c r="L301" i="1"/>
  <c r="M301" i="1"/>
  <c r="N301" i="1"/>
  <c r="O301" i="1"/>
  <c r="P301" i="1"/>
  <c r="R301" i="1"/>
  <c r="S301" i="1"/>
  <c r="T301" i="1"/>
  <c r="U301" i="1"/>
  <c r="V301" i="1"/>
  <c r="W301" i="1"/>
  <c r="X301" i="1"/>
  <c r="R300" i="1"/>
  <c r="S300" i="1"/>
  <c r="T300" i="1"/>
  <c r="U300" i="1"/>
  <c r="V300" i="1"/>
  <c r="W300" i="1"/>
  <c r="X300" i="1"/>
  <c r="K300" i="1"/>
  <c r="L300" i="1"/>
  <c r="M300" i="1"/>
  <c r="N300" i="1"/>
  <c r="O300" i="1"/>
  <c r="P300" i="1"/>
  <c r="Q300" i="1"/>
  <c r="J305" i="1"/>
  <c r="J300" i="1"/>
  <c r="J18" i="16"/>
  <c r="J17" i="16"/>
  <c r="X10" i="17"/>
  <c r="Y10" i="17"/>
  <c r="Z10" i="17" s="1"/>
  <c r="T10" i="17"/>
  <c r="U10" i="17"/>
  <c r="V10" i="17"/>
  <c r="W10" i="17"/>
  <c r="P10" i="17"/>
  <c r="Q10" i="17"/>
  <c r="R10" i="17"/>
  <c r="S10" i="17"/>
  <c r="L10" i="17"/>
  <c r="M10" i="17"/>
  <c r="N10" i="17"/>
  <c r="O10" i="17"/>
  <c r="Z8" i="17"/>
  <c r="O22" i="16"/>
  <c r="P22" i="16"/>
  <c r="Q22" i="16"/>
  <c r="R22" i="16"/>
  <c r="S22" i="16"/>
  <c r="T22" i="16"/>
  <c r="U22" i="16"/>
  <c r="V22" i="16"/>
  <c r="W22" i="16"/>
  <c r="X22" i="16"/>
  <c r="Y22" i="16"/>
  <c r="Z22" i="16" s="1"/>
  <c r="K22" i="16"/>
  <c r="L22" i="16"/>
  <c r="M22" i="16"/>
  <c r="N22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U18" i="16"/>
  <c r="V18" i="16"/>
  <c r="W18" i="16"/>
  <c r="X18" i="16"/>
  <c r="Y18" i="16"/>
  <c r="P18" i="16"/>
  <c r="Q18" i="16"/>
  <c r="R18" i="16"/>
  <c r="S18" i="16"/>
  <c r="T18" i="16"/>
  <c r="K18" i="16"/>
  <c r="L18" i="16"/>
  <c r="M18" i="16"/>
  <c r="N18" i="16"/>
  <c r="O18" i="16"/>
  <c r="T17" i="16"/>
  <c r="U17" i="16"/>
  <c r="V17" i="16"/>
  <c r="W17" i="16"/>
  <c r="X17" i="16"/>
  <c r="Y17" i="16"/>
  <c r="O17" i="16"/>
  <c r="P17" i="16"/>
  <c r="Q17" i="16"/>
  <c r="R17" i="16"/>
  <c r="S17" i="16"/>
  <c r="K17" i="16"/>
  <c r="L17" i="16"/>
  <c r="M17" i="16"/>
  <c r="N17" i="16"/>
  <c r="Y16" i="16"/>
  <c r="N35" i="15"/>
  <c r="O35" i="15"/>
  <c r="P35" i="15"/>
  <c r="Q35" i="15"/>
  <c r="R35" i="15"/>
  <c r="S35" i="15"/>
  <c r="T35" i="15"/>
  <c r="U35" i="15"/>
  <c r="V35" i="15"/>
  <c r="W35" i="15"/>
  <c r="X35" i="15"/>
  <c r="Y35" i="15"/>
  <c r="Z35" i="15" s="1"/>
  <c r="K35" i="15"/>
  <c r="L35" i="15"/>
  <c r="M35" i="15"/>
  <c r="J35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X34" i="15"/>
  <c r="Y34" i="15"/>
  <c r="Z34" i="15" s="1"/>
  <c r="J34" i="15"/>
  <c r="J33" i="15"/>
  <c r="J32" i="15"/>
  <c r="P31" i="15"/>
  <c r="Q31" i="15"/>
  <c r="R31" i="15"/>
  <c r="S31" i="15"/>
  <c r="T31" i="15"/>
  <c r="U31" i="15"/>
  <c r="V31" i="15"/>
  <c r="W31" i="15"/>
  <c r="X31" i="15"/>
  <c r="Y31" i="15"/>
  <c r="Z31" i="15" s="1"/>
  <c r="K31" i="15"/>
  <c r="L31" i="15"/>
  <c r="M31" i="15"/>
  <c r="N31" i="15"/>
  <c r="O31" i="15"/>
  <c r="J31" i="15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 s="1"/>
  <c r="K31" i="13"/>
  <c r="L31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 s="1"/>
  <c r="K29" i="13"/>
  <c r="L29" i="13"/>
  <c r="M29" i="13"/>
  <c r="J29" i="13"/>
  <c r="J27" i="13"/>
  <c r="J26" i="13"/>
  <c r="M25" i="13"/>
  <c r="N25" i="13"/>
  <c r="O25" i="13"/>
  <c r="K25" i="13"/>
  <c r="L25" i="13"/>
  <c r="J25" i="13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J14" i="12"/>
  <c r="J13" i="12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 s="1"/>
  <c r="K29" i="11"/>
  <c r="L29" i="11"/>
  <c r="M29" i="11"/>
  <c r="J29" i="11"/>
  <c r="J32" i="11"/>
  <c r="S32" i="11"/>
  <c r="T32" i="11"/>
  <c r="U32" i="11"/>
  <c r="V32" i="11"/>
  <c r="W32" i="11"/>
  <c r="X32" i="11"/>
  <c r="Y32" i="11"/>
  <c r="Z32" i="11" s="1"/>
  <c r="L32" i="11"/>
  <c r="M32" i="11"/>
  <c r="N32" i="11"/>
  <c r="O32" i="11"/>
  <c r="P32" i="11"/>
  <c r="Q32" i="11"/>
  <c r="R32" i="11"/>
  <c r="K32" i="11"/>
  <c r="J30" i="11"/>
  <c r="J28" i="11"/>
  <c r="T33" i="15"/>
  <c r="U33" i="15"/>
  <c r="V33" i="15"/>
  <c r="W33" i="15"/>
  <c r="X33" i="15"/>
  <c r="Y33" i="15"/>
  <c r="Z33" i="15" s="1"/>
  <c r="M33" i="15"/>
  <c r="N33" i="15"/>
  <c r="O33" i="15"/>
  <c r="P33" i="15"/>
  <c r="Q33" i="15"/>
  <c r="R33" i="15"/>
  <c r="S33" i="15"/>
  <c r="K33" i="15"/>
  <c r="L33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Z32" i="15" s="1"/>
  <c r="T20" i="14"/>
  <c r="U20" i="14"/>
  <c r="Z20" i="14" s="1"/>
  <c r="V20" i="14"/>
  <c r="W20" i="14"/>
  <c r="X20" i="14"/>
  <c r="Y20" i="14"/>
  <c r="O20" i="14"/>
  <c r="P20" i="14"/>
  <c r="Q20" i="14"/>
  <c r="R20" i="14"/>
  <c r="S20" i="14"/>
  <c r="K20" i="14"/>
  <c r="L20" i="14"/>
  <c r="M20" i="14"/>
  <c r="N20" i="14"/>
  <c r="J20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J18" i="14"/>
  <c r="X17" i="14"/>
  <c r="Y17" i="14"/>
  <c r="Q17" i="14"/>
  <c r="R17" i="14"/>
  <c r="S17" i="14"/>
  <c r="T17" i="14"/>
  <c r="U17" i="14"/>
  <c r="V17" i="14"/>
  <c r="W17" i="14"/>
  <c r="M17" i="14"/>
  <c r="N17" i="14"/>
  <c r="O17" i="14"/>
  <c r="P17" i="14"/>
  <c r="K17" i="14"/>
  <c r="L17" i="14"/>
  <c r="J17" i="14"/>
  <c r="V16" i="14"/>
  <c r="W16" i="14"/>
  <c r="X16" i="14"/>
  <c r="Y16" i="14"/>
  <c r="O16" i="14"/>
  <c r="P16" i="14"/>
  <c r="Q16" i="14"/>
  <c r="R16" i="14"/>
  <c r="S16" i="14"/>
  <c r="T16" i="14"/>
  <c r="U16" i="14"/>
  <c r="K16" i="14"/>
  <c r="L16" i="14"/>
  <c r="M16" i="14"/>
  <c r="N16" i="14"/>
  <c r="J16" i="14"/>
  <c r="W27" i="13"/>
  <c r="X27" i="13"/>
  <c r="Y27" i="13"/>
  <c r="Z27" i="13" s="1"/>
  <c r="O27" i="13"/>
  <c r="P27" i="13"/>
  <c r="Q27" i="13"/>
  <c r="R27" i="13"/>
  <c r="S27" i="13"/>
  <c r="T27" i="13"/>
  <c r="U27" i="13"/>
  <c r="V27" i="13"/>
  <c r="K27" i="13"/>
  <c r="L27" i="13"/>
  <c r="M27" i="13"/>
  <c r="N27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 s="1"/>
  <c r="P25" i="13"/>
  <c r="Q25" i="13"/>
  <c r="R25" i="13"/>
  <c r="S25" i="13"/>
  <c r="T25" i="13"/>
  <c r="U25" i="13"/>
  <c r="V25" i="13"/>
  <c r="W25" i="13"/>
  <c r="X25" i="13"/>
  <c r="Y25" i="13"/>
  <c r="Z25" i="13" s="1"/>
  <c r="Y17" i="12"/>
  <c r="Z17" i="12" s="1"/>
  <c r="Q17" i="12"/>
  <c r="R17" i="12"/>
  <c r="S17" i="12"/>
  <c r="T17" i="12"/>
  <c r="U17" i="12"/>
  <c r="V17" i="12"/>
  <c r="W17" i="12"/>
  <c r="X17" i="12"/>
  <c r="K17" i="12"/>
  <c r="L17" i="12"/>
  <c r="M17" i="12"/>
  <c r="N17" i="12"/>
  <c r="O17" i="12"/>
  <c r="P17" i="12"/>
  <c r="J17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 s="1"/>
  <c r="J15" i="12"/>
  <c r="V13" i="12"/>
  <c r="W13" i="12"/>
  <c r="X13" i="12"/>
  <c r="Y13" i="12"/>
  <c r="P13" i="12"/>
  <c r="Q13" i="12"/>
  <c r="R13" i="12"/>
  <c r="S13" i="12"/>
  <c r="T13" i="12"/>
  <c r="U13" i="12"/>
  <c r="K13" i="12"/>
  <c r="L13" i="12"/>
  <c r="M13" i="12"/>
  <c r="N13" i="12"/>
  <c r="O13" i="12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T30" i="11"/>
  <c r="U30" i="11"/>
  <c r="V30" i="11"/>
  <c r="W30" i="11"/>
  <c r="X30" i="11"/>
  <c r="Y30" i="11"/>
  <c r="M30" i="11"/>
  <c r="N30" i="11"/>
  <c r="O30" i="11"/>
  <c r="P30" i="11"/>
  <c r="Q30" i="11"/>
  <c r="R30" i="11"/>
  <c r="S30" i="11"/>
  <c r="K30" i="11"/>
  <c r="L30" i="11"/>
  <c r="U28" i="11"/>
  <c r="V28" i="11"/>
  <c r="W28" i="11"/>
  <c r="X28" i="11"/>
  <c r="Y28" i="11"/>
  <c r="N28" i="11"/>
  <c r="O28" i="11"/>
  <c r="P28" i="11"/>
  <c r="Q28" i="11"/>
  <c r="R28" i="11"/>
  <c r="S28" i="11"/>
  <c r="T28" i="11"/>
  <c r="K28" i="11"/>
  <c r="L28" i="11"/>
  <c r="M28" i="11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 s="1"/>
  <c r="Q21" i="10"/>
  <c r="R21" i="10"/>
  <c r="S21" i="10"/>
  <c r="T21" i="10"/>
  <c r="U21" i="10"/>
  <c r="V21" i="10"/>
  <c r="W21" i="10"/>
  <c r="X21" i="10"/>
  <c r="Y21" i="10"/>
  <c r="Z21" i="10" s="1"/>
  <c r="K21" i="10"/>
  <c r="L21" i="10"/>
  <c r="M21" i="10"/>
  <c r="N21" i="10"/>
  <c r="O21" i="10"/>
  <c r="P21" i="10"/>
  <c r="J21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 s="1"/>
  <c r="J19" i="10"/>
  <c r="V18" i="10"/>
  <c r="W18" i="10"/>
  <c r="X18" i="10"/>
  <c r="Y18" i="10"/>
  <c r="P18" i="10"/>
  <c r="Q18" i="10"/>
  <c r="R18" i="10"/>
  <c r="S18" i="10"/>
  <c r="T18" i="10"/>
  <c r="U18" i="10"/>
  <c r="K18" i="10"/>
  <c r="L18" i="10"/>
  <c r="M18" i="10"/>
  <c r="N18" i="10"/>
  <c r="O18" i="10"/>
  <c r="J18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 s="1"/>
  <c r="J17" i="10"/>
  <c r="Z37" i="15"/>
  <c r="Z36" i="9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 s="1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 s="1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 s="1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 s="1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J45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 s="1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 s="1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 s="1"/>
  <c r="J37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 s="1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 s="1"/>
  <c r="K32" i="5"/>
  <c r="L32" i="5"/>
  <c r="M32" i="5"/>
  <c r="N32" i="5"/>
  <c r="O32" i="5"/>
  <c r="P32" i="5"/>
  <c r="Q32" i="5"/>
  <c r="R32" i="5"/>
  <c r="S32" i="5"/>
  <c r="T32" i="5"/>
  <c r="U32" i="5"/>
  <c r="Z32" i="5" s="1"/>
  <c r="V32" i="5"/>
  <c r="W32" i="5"/>
  <c r="X32" i="5"/>
  <c r="Y32" i="5"/>
  <c r="P31" i="5"/>
  <c r="Q31" i="5"/>
  <c r="R31" i="5"/>
  <c r="S31" i="5"/>
  <c r="T31" i="5"/>
  <c r="U31" i="5"/>
  <c r="V31" i="5"/>
  <c r="W31" i="5"/>
  <c r="X31" i="5"/>
  <c r="Y31" i="5"/>
  <c r="Z31" i="5" s="1"/>
  <c r="Q30" i="5"/>
  <c r="R30" i="5"/>
  <c r="S30" i="5"/>
  <c r="T30" i="5"/>
  <c r="U30" i="5"/>
  <c r="V30" i="5"/>
  <c r="W30" i="5"/>
  <c r="X30" i="5"/>
  <c r="Y30" i="5"/>
  <c r="Z30" i="5" s="1"/>
  <c r="K27" i="4"/>
  <c r="L27" i="4"/>
  <c r="M27" i="4"/>
  <c r="N27" i="4"/>
  <c r="O27" i="4"/>
  <c r="P27" i="4"/>
  <c r="Q27" i="4"/>
  <c r="R27" i="4"/>
  <c r="S27" i="4"/>
  <c r="T27" i="4"/>
  <c r="U27" i="4"/>
  <c r="Z27" i="4" s="1"/>
  <c r="V27" i="4"/>
  <c r="W27" i="4"/>
  <c r="X27" i="4"/>
  <c r="Y27" i="4"/>
  <c r="J27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 s="1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 s="1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 s="1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 s="1"/>
  <c r="Z19" i="3"/>
  <c r="Z18" i="14" l="1"/>
  <c r="Z14" i="12"/>
  <c r="Z13" i="12"/>
  <c r="Z30" i="11"/>
  <c r="Z41" i="6"/>
  <c r="Z30" i="15"/>
  <c r="Z28" i="11"/>
  <c r="Z34" i="11"/>
  <c r="Z18" i="10"/>
  <c r="Z44" i="6"/>
  <c r="Z45" i="6"/>
  <c r="Z46" i="6"/>
  <c r="Z20" i="4"/>
  <c r="Z21" i="4"/>
  <c r="Z19" i="4"/>
  <c r="Z22" i="4"/>
  <c r="Z18" i="16"/>
  <c r="Z16" i="16"/>
  <c r="Z17" i="16"/>
  <c r="Z15" i="16"/>
  <c r="Z20" i="16"/>
  <c r="Z16" i="14"/>
  <c r="Z15" i="14"/>
  <c r="Z17" i="14"/>
  <c r="Z21" i="8"/>
  <c r="Z23" i="8"/>
  <c r="Z17" i="8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 s="1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J304" i="1"/>
  <c r="J306" i="1"/>
  <c r="R306" i="1"/>
  <c r="S306" i="1"/>
  <c r="T306" i="1"/>
  <c r="U306" i="1"/>
  <c r="V306" i="1"/>
  <c r="W306" i="1"/>
  <c r="X306" i="1"/>
  <c r="Y306" i="1"/>
  <c r="Z25" i="2" l="1"/>
  <c r="Z22" i="2"/>
  <c r="Z27" i="2"/>
  <c r="Z24" i="2"/>
  <c r="Z23" i="2"/>
</calcChain>
</file>

<file path=xl/sharedStrings.xml><?xml version="1.0" encoding="utf-8"?>
<sst xmlns="http://schemas.openxmlformats.org/spreadsheetml/2006/main" count="5717" uniqueCount="565">
  <si>
    <t>Anchor House Inc</t>
  </si>
  <si>
    <t>No</t>
  </si>
  <si>
    <t>Anchor House Residential (ES-R11)</t>
  </si>
  <si>
    <t>ES: Emergency Shelter (Entry/Exit)</t>
  </si>
  <si>
    <t>HMIS Participating</t>
  </si>
  <si>
    <t>Site-based - single site</t>
  </si>
  <si>
    <t>Aurora Inc</t>
  </si>
  <si>
    <t>Aurora Beacon CoC (PSH-R12)</t>
  </si>
  <si>
    <t>PSH: Permanent Supportive Housing</t>
  </si>
  <si>
    <t>Tenant-based - scattered site</t>
  </si>
  <si>
    <t>Human Services, Inc</t>
  </si>
  <si>
    <t>HSI Horizon House (ES-R11)</t>
  </si>
  <si>
    <t>Innermission Inc</t>
  </si>
  <si>
    <t>Innermission City Hamm Claude St. Shelter (ES-R1a)</t>
  </si>
  <si>
    <t>Interfaith Mission 25 Inc.</t>
  </si>
  <si>
    <t>Interfaith Mission 25 (TH-R3)</t>
  </si>
  <si>
    <t>TH: Transitional Housing</t>
  </si>
  <si>
    <t>Mental Health America of West Central Indiana</t>
  </si>
  <si>
    <t>MHA Vigo YOUnity Housing (PH-R7)</t>
  </si>
  <si>
    <t>Muncie Mission</t>
  </si>
  <si>
    <t>Muncie Mission Men's Emergency Shelter (ES-R6)</t>
  </si>
  <si>
    <t>Ozanam Family Shelters</t>
  </si>
  <si>
    <t>Ozanam Family Shelters ES (ES-R12)</t>
  </si>
  <si>
    <t>Porter Starke</t>
  </si>
  <si>
    <t>Porter Starke CoC Housing Ops PSH (PSH-R1)</t>
  </si>
  <si>
    <t>Site-based - clustered / multiple sites</t>
  </si>
  <si>
    <t>Regional Mental Health Center</t>
  </si>
  <si>
    <t>RMHC Scattered Site (PSH-R1a)</t>
  </si>
  <si>
    <t>Sojourner Truth House</t>
  </si>
  <si>
    <t>Sojourner Truth Missionaries Charity (ES-R1a)</t>
  </si>
  <si>
    <t>St Elizabethâ€™s Catholic Charities</t>
  </si>
  <si>
    <t>St. Elizabeth Catholic Charities ES (ES-R13)</t>
  </si>
  <si>
    <t>United Caring Shelters</t>
  </si>
  <si>
    <t>United Caring Shelters Night Shelter (ES-R12)</t>
  </si>
  <si>
    <t>YWCA of Evansville</t>
  </si>
  <si>
    <t>YWCA Evansville Shelter (ES-R12)</t>
  </si>
  <si>
    <t>City of Lafayette</t>
  </si>
  <si>
    <t>IHCDA CoC III Lafayette (PSH-R4)</t>
  </si>
  <si>
    <t>Coordinated Assistance Ministries Inc.</t>
  </si>
  <si>
    <t>CAM Family Shelter (ES-R5)</t>
  </si>
  <si>
    <t>Turning Point of Steuben County</t>
  </si>
  <si>
    <t>Turning Point Shelter of Steuben County (ES-R3)</t>
  </si>
  <si>
    <t>CAM Residential Shelter (ES-R5)</t>
  </si>
  <si>
    <t>Vincent Village</t>
  </si>
  <si>
    <t>Vincent Village Vincent House (TH-R3)</t>
  </si>
  <si>
    <t>Catholic Charities of Terre Haute</t>
  </si>
  <si>
    <t>Bethany House CC Terre Haute (ES-R7)</t>
  </si>
  <si>
    <t>Centerstone</t>
  </si>
  <si>
    <t>Centerstone Grant Street House (PH-R10)</t>
  </si>
  <si>
    <t>Centerstone Martinsville Plaza (PSH-R10)</t>
  </si>
  <si>
    <t>Centerstone Bloomington Permanent (PSH-R10)</t>
  </si>
  <si>
    <t>Citizens Concerned for the Homeless</t>
  </si>
  <si>
    <t>Sand Castle Citizens Concerned Homeless (ES-R1)</t>
  </si>
  <si>
    <t>Community Service Center, Morgan Count</t>
  </si>
  <si>
    <t>Com Svcs of Morgan Co Wellspring (ES-R10)</t>
  </si>
  <si>
    <t>ECHO Housing</t>
  </si>
  <si>
    <t>ECHO Housing New Start Program (PSH-R12)</t>
  </si>
  <si>
    <t>Edgewater Systems for Balanced Living</t>
  </si>
  <si>
    <t>Edgewater Systems Phoenix Apartments (PSH-R1a)</t>
  </si>
  <si>
    <t>Edgewater Systems CoC Scattered Site (PSH-R1a)</t>
  </si>
  <si>
    <t>Emmaus</t>
  </si>
  <si>
    <t>Emmaus Mission Center Shelter (ES-R5)</t>
  </si>
  <si>
    <t>Evansville Rescue Mission</t>
  </si>
  <si>
    <t>Evansville Rescue Mission ES (ES-R12)</t>
  </si>
  <si>
    <t>Gabriels Horn Corporation</t>
  </si>
  <si>
    <t>Gabriels Horn Emergency Shelter (ES-R1)</t>
  </si>
  <si>
    <t>Heart House</t>
  </si>
  <si>
    <t>Heart House (ES-R14)</t>
  </si>
  <si>
    <t>House of Bread and Peace</t>
  </si>
  <si>
    <t>House of Bread and Peace (ES-R12)</t>
  </si>
  <si>
    <t>Yes</t>
  </si>
  <si>
    <t>RRH: Rapid Re-Housing (Housing With Or Without Services)</t>
  </si>
  <si>
    <t>Not Participating</t>
  </si>
  <si>
    <t>Comparable Database Participating</t>
  </si>
  <si>
    <t>Zet LSA DV Family Crisis Shelter</t>
  </si>
  <si>
    <t>LSA DV Family Crisis Residential Services(ESDV-R4)</t>
  </si>
  <si>
    <t>Housing Opportunities</t>
  </si>
  <si>
    <t>Housing Opp Creekview (PSH-R1)</t>
  </si>
  <si>
    <t>Housing Opp Perm 4 (PSH-R1)</t>
  </si>
  <si>
    <t>Meridian Services</t>
  </si>
  <si>
    <t>IHCDA CoC III Meridian Services (PSH-R6)</t>
  </si>
  <si>
    <t>YWCA Evansville Recovery (TH-R12)</t>
  </si>
  <si>
    <t>IHCDA CoC II Meridian Services (PSH-R6)</t>
  </si>
  <si>
    <t>Aspire</t>
  </si>
  <si>
    <t>IHCDA CoC II Aspire Services (PSH-R8)</t>
  </si>
  <si>
    <t>Housing Opp Perm 5 (PSH-R1)</t>
  </si>
  <si>
    <t>Brightpoint (CANI)</t>
  </si>
  <si>
    <t>Brightpoint CANI CoC (PH-R3)</t>
  </si>
  <si>
    <t>Interfaith Hospitality Network GFW</t>
  </si>
  <si>
    <t>IHN Ft Wayne Shelter (ES-R3)</t>
  </si>
  <si>
    <t>Lafayette Transitional Housing Center</t>
  </si>
  <si>
    <t>LTHC Lincoln Center (PH-R4)</t>
  </si>
  <si>
    <t>IU Health Bloomington Hospital</t>
  </si>
  <si>
    <t>IU Health Positive Link CoC (PSH - R10)</t>
  </si>
  <si>
    <t>CMHC Inc</t>
  </si>
  <si>
    <t>CMHC Lawrenceburg Permanent (PH-R14)</t>
  </si>
  <si>
    <t>Centerstone Dunn (PSH-R9)</t>
  </si>
  <si>
    <t>New Hope Family Shelter</t>
  </si>
  <si>
    <t>New Hope Family Shelter (ES-R10)</t>
  </si>
  <si>
    <t>Catholic Charities Bloomington</t>
  </si>
  <si>
    <t>Becky's Place CC Bloomington (ES-R10)</t>
  </si>
  <si>
    <t>Centerstone Redwood Terrace Apts (PH-R9)</t>
  </si>
  <si>
    <t>Meridian Services PH (PH-R6)</t>
  </si>
  <si>
    <t>Emergency Solutions Grant RRH (Evansville)</t>
  </si>
  <si>
    <t>Aurora Vision 1505 (PSH-R12)</t>
  </si>
  <si>
    <t>YWCA of Muncie</t>
  </si>
  <si>
    <t>YWCA of Muncie Homeless Shelter (ES-R6)</t>
  </si>
  <si>
    <t>Beacon, Inc.</t>
  </si>
  <si>
    <t>Beacon Crawford Homes (PSH-R10)</t>
  </si>
  <si>
    <t>Oaklawn</t>
  </si>
  <si>
    <t>Oaklawn Chapman West Plains (PSH-R2)</t>
  </si>
  <si>
    <t>LifeSpring</t>
  </si>
  <si>
    <t>Lifespring CMHC CoC (PSH-R13)</t>
  </si>
  <si>
    <t>ECHO Housing Lucas Place (PSH-R12)</t>
  </si>
  <si>
    <t>Centerstone Caldwell House (PSH-R11)</t>
  </si>
  <si>
    <t>Family Service Association of Howard Cty</t>
  </si>
  <si>
    <t>FSAHC Jackson St Commons CoC Veteran (PSH - R5)</t>
  </si>
  <si>
    <t>IU Health Bridges CoC (PSH-R10)</t>
  </si>
  <si>
    <t>YWCA NEI Hope House</t>
  </si>
  <si>
    <t>YWCA - NEI Hope House TH (TH-R3)</t>
  </si>
  <si>
    <t>Brightpoint (CANI) - SSVF</t>
  </si>
  <si>
    <t>SSVF CANI RRH</t>
  </si>
  <si>
    <t>SSVF Lafayette Transitional Housing Center RRH</t>
  </si>
  <si>
    <t>Volunteers of America SSVF Evansville</t>
  </si>
  <si>
    <t>SSVF VOA (Evansville) RRH</t>
  </si>
  <si>
    <t>Volunteers of America Safe Haven Ft Wayne</t>
  </si>
  <si>
    <t>VOA - Richard Lugar Safe Haven for Vets (R3)</t>
  </si>
  <si>
    <t>SH: Safe Haven</t>
  </si>
  <si>
    <t>Integrated PSH I Oaklawn (PH-R2)</t>
  </si>
  <si>
    <t>Eighth St. Commons (PH-R4)</t>
  </si>
  <si>
    <t>Beyond Homeless Inc.</t>
  </si>
  <si>
    <t>Beyond Homeless Inc. (ES-R7)</t>
  </si>
  <si>
    <t>Crisis Center</t>
  </si>
  <si>
    <t>RHY Crisis Center BCP (ES-R1a)</t>
  </si>
  <si>
    <t>Youth Services Bureau of Monroe County</t>
  </si>
  <si>
    <t>RHY YSB Monroe County (ES-R10)</t>
  </si>
  <si>
    <t>Integrated PSH I Meridian (PH-R6)</t>
  </si>
  <si>
    <t>Preservation Housing</t>
  </si>
  <si>
    <t>NWI Vet Village CoC (PSH-R1a)</t>
  </si>
  <si>
    <t>Centerstone Limestone (PSH-R10)</t>
  </si>
  <si>
    <t>Beacon Friend's Place (ES-R10)</t>
  </si>
  <si>
    <t>Point in Time - Region 10</t>
  </si>
  <si>
    <t>LSA Only PIT Wheeler Men's Shelter (ES-R10)</t>
  </si>
  <si>
    <t>Point in Time - Region 12</t>
  </si>
  <si>
    <t>Point in Time - Region 11</t>
  </si>
  <si>
    <t>Hendricks County Family Promise</t>
  </si>
  <si>
    <t>Hendricks County Family Promise (ES-R8)</t>
  </si>
  <si>
    <t>LTHC Family (PH - R4)</t>
  </si>
  <si>
    <t>Christian Ministries Anderson</t>
  </si>
  <si>
    <t>Christian Center Anderson (ES-R8)</t>
  </si>
  <si>
    <t>Aspire Mainstream (NEW) (PSH-R8)</t>
  </si>
  <si>
    <t>Housing Opp Spring Valley (ES-R1)</t>
  </si>
  <si>
    <t>St. Elizabeth Family Stability Program (ES-R13)</t>
  </si>
  <si>
    <t>MHA Vigo Liberty Village (PSH-R7)</t>
  </si>
  <si>
    <t>Center for the Homeless</t>
  </si>
  <si>
    <t>Center for Homeless Emergency Shelter (ESG-R2a)</t>
  </si>
  <si>
    <t>Center for Homeless Family ES (ESG-R2a)</t>
  </si>
  <si>
    <t>Life Treatment Center</t>
  </si>
  <si>
    <t>Life Treatment Emergency Shelter (ESG-R2a)</t>
  </si>
  <si>
    <t>Youth Service Bureau South Bend</t>
  </si>
  <si>
    <t>RHY YSB Safe Station (ES-R2a)</t>
  </si>
  <si>
    <t>Center for Homeless Scattered Site II (PSH-R2a)</t>
  </si>
  <si>
    <t>Life Treatment Center CoC (PSH - R2a)</t>
  </si>
  <si>
    <t>AIDS Ministries</t>
  </si>
  <si>
    <t>Aids Ministries - CoC 222 (PH-R2)</t>
  </si>
  <si>
    <t>Aids Ministries - CoC Scattered Site (PH-R2)</t>
  </si>
  <si>
    <t>Oaklawn - CSP Rental Assistance (PSH-R2a)</t>
  </si>
  <si>
    <t>Oaklawn - Turnock Group Home (PSH-R2a)</t>
  </si>
  <si>
    <t>HOPWA OPS 219 (TH-R2a)</t>
  </si>
  <si>
    <t>Center for the Homeless Miller Vet Center (TH-R2a)</t>
  </si>
  <si>
    <t>Hope Ministries</t>
  </si>
  <si>
    <t>Hope Ministries Family Life Center (TH-R2a)</t>
  </si>
  <si>
    <t>Hope Ministries Men's Center (TH-R2a)</t>
  </si>
  <si>
    <t>RHY YSB Porchlight TH (MGH-R2a)</t>
  </si>
  <si>
    <t>Aids Ministries City of South Bend ESG (RRH-R2a)</t>
  </si>
  <si>
    <t>YSB South Bend City of South Bend ESG (RRH-R2a)</t>
  </si>
  <si>
    <t>RHY YSB Transitional Living (TH-R2a)</t>
  </si>
  <si>
    <t>Volunteers of America Liberty Landing GPD</t>
  </si>
  <si>
    <t>Liberty Landing GPD Bridge (TH-R3)</t>
  </si>
  <si>
    <t>Liberty Landing GPD Service Intensive (TH-R3)</t>
  </si>
  <si>
    <t>Cinnaire Solutions</t>
  </si>
  <si>
    <t>Marion Veterans Program (PSH-R6)</t>
  </si>
  <si>
    <t>Oaklawn Oliver Apts/FUSE Project (PH-R2a)</t>
  </si>
  <si>
    <t>CFH Weather Amnesty (ES-R2a)</t>
  </si>
  <si>
    <t>ES: Emergency Shelter (Night-By-Night)</t>
  </si>
  <si>
    <t>ESG RRH Aurora BOS (RRH-R12)</t>
  </si>
  <si>
    <t>ESG RRH Aspire BOS (RRH-R8)</t>
  </si>
  <si>
    <t>ESG RRH Brightpoint BOS (RRH-R3)</t>
  </si>
  <si>
    <t>ESG RRH Housing Opp Valpo BOS (RRH-R1)</t>
  </si>
  <si>
    <t>ESG RRH Human Services BOS (RRH-R11)</t>
  </si>
  <si>
    <t>ESG RRH LTHC BOS (RRH-R4)</t>
  </si>
  <si>
    <t>ESG RRH Beacon BOS (RRH-R10)</t>
  </si>
  <si>
    <t>ESG RRH Hen Co Family Promise BOS (RRH-R8)</t>
  </si>
  <si>
    <t>Reach Services, Inc.</t>
  </si>
  <si>
    <t>ESG RRH Reach BOS (RRH-R7)</t>
  </si>
  <si>
    <t>Housing Opp Aurora View Townhomes PSH (Sec 8-R1)</t>
  </si>
  <si>
    <t>Housing Opp Aurora View Apartments (PH-R1)</t>
  </si>
  <si>
    <t>VASH Bloomington Housing Authority</t>
  </si>
  <si>
    <t>VASH Bloomington Housing Authority (PSH-R10)</t>
  </si>
  <si>
    <t>VASH City of Evansville</t>
  </si>
  <si>
    <t>VASH City of Evansville (PSH-R12)</t>
  </si>
  <si>
    <t>VASH Ft Wayne Housing Authority</t>
  </si>
  <si>
    <t>VASH City of Ft. Wayne</t>
  </si>
  <si>
    <t>VASH City of Gary</t>
  </si>
  <si>
    <t>VASH City of Gary (PSH-R1a)</t>
  </si>
  <si>
    <t>VASH City of Muncie</t>
  </si>
  <si>
    <t>VASH City of Muncie (PSH-R6)</t>
  </si>
  <si>
    <t>VASH Marion Housing Authority</t>
  </si>
  <si>
    <t>VASH Marion Housing Authority (PSH-R6)</t>
  </si>
  <si>
    <t>VASH City of Elkhart</t>
  </si>
  <si>
    <t>VASH IHCDA City of Elkhart (PSH-R2)</t>
  </si>
  <si>
    <t>VASH IHCDA Region 11 Columbus</t>
  </si>
  <si>
    <t>VASH IHCDA Region 8 Noblesville</t>
  </si>
  <si>
    <t>VASH IHCDA Region 8 Area Noblesville (PSH-R8)</t>
  </si>
  <si>
    <t>VASH South Bend</t>
  </si>
  <si>
    <t>VASH IHCDA South Bend (PSH-R2a)</t>
  </si>
  <si>
    <t>VASH IHCDA Terre Haute</t>
  </si>
  <si>
    <t>VASH IHCDA Terre Haute (PSH-R7)</t>
  </si>
  <si>
    <t>VASH Kokomo Housing Authority</t>
  </si>
  <si>
    <t>VASH Kokomo Housing Authority (PSH-R5)</t>
  </si>
  <si>
    <t>VASH Lafayette Housing Authority</t>
  </si>
  <si>
    <t>ECHO Housing Garvin Lofts (PSH-R12)</t>
  </si>
  <si>
    <t>CoC RRH Lafayette Transitional Housing BOS (RRH-R4</t>
  </si>
  <si>
    <t>Sojourner Truth Gary Pathway PH (PSH-R1a)</t>
  </si>
  <si>
    <t>Vincent Village Phase 2 TH (TH-R3)</t>
  </si>
  <si>
    <t>Aspire HUD CoC PSH (PSH-R8)</t>
  </si>
  <si>
    <t>LTHC Union Place Apartments (PSH-R4)</t>
  </si>
  <si>
    <t>LTHC Interim Housing (ES-R4)</t>
  </si>
  <si>
    <t>LTHC Medical Respite (ES-R4)</t>
  </si>
  <si>
    <t>LTHC Emergency Shelter (ES-R4)</t>
  </si>
  <si>
    <t>ESG RRH Brightpoint City of Ft. Wayne (RRH-R3)</t>
  </si>
  <si>
    <t>Housing Opportunity Ft Wayne</t>
  </si>
  <si>
    <t>ESG RRH Housing Opp City of Ft Wayne (RRH-R3)</t>
  </si>
  <si>
    <t>Center for Homeless City South Bend PSH (PSH-R2a)</t>
  </si>
  <si>
    <t>Oaklawn-Benham Ave Apartments (PSH-R2)</t>
  </si>
  <si>
    <t>LTHC IDVA (RRH-R4)</t>
  </si>
  <si>
    <t>Interfaith Com PADS LaPorte</t>
  </si>
  <si>
    <t>Interfaith PADS Women's LaPorte (ES-R1)</t>
  </si>
  <si>
    <t>Interfaith PADS Men's LaPorte (ES-R1)</t>
  </si>
  <si>
    <t>YWCA NEI Harriet House (TH-R3)</t>
  </si>
  <si>
    <t>Catalyst Rescue Mission</t>
  </si>
  <si>
    <t>Catalyst Rescue Mission Emergency Shelter (ES-R13)</t>
  </si>
  <si>
    <t>St. Joseph Missions, Inc.</t>
  </si>
  <si>
    <t>St. Joseph Missions Emergency Shelter (ES-R3)</t>
  </si>
  <si>
    <t>Rebuilding The Breach Ministries, Inc.</t>
  </si>
  <si>
    <t>RBM Lydia House Emergency Shelter (ES-R1a)</t>
  </si>
  <si>
    <t>Hancock Hope House</t>
  </si>
  <si>
    <t>Hancock Hope House Emergency Shelter (ES-R8)</t>
  </si>
  <si>
    <t>Point in Time - Region 9</t>
  </si>
  <si>
    <t>LSA Only PIT The Shelter Inc Connersville (ES-R9)</t>
  </si>
  <si>
    <t>City of Evansville TBRA(RRH-R12)</t>
  </si>
  <si>
    <t>Aurora BoS TBRA (RRH-R12)</t>
  </si>
  <si>
    <t>St. Vincent de Paul Society of Dayton</t>
  </si>
  <si>
    <t>St. Vincent de Paul SSVF RRH (RRH-R9)</t>
  </si>
  <si>
    <t>The Journey Home</t>
  </si>
  <si>
    <t>The Journey Home VACRS(ES-R6)</t>
  </si>
  <si>
    <t>HCFP Housing First(RRH-R8)</t>
  </si>
  <si>
    <t>HCFP HOME TBRA(RRH-R8)</t>
  </si>
  <si>
    <t>Bowen Center</t>
  </si>
  <si>
    <t>Serenity Place HOME (PSH-R2)</t>
  </si>
  <si>
    <t>Muncie Mission Bridges HUB (ES-R6)</t>
  </si>
  <si>
    <t>Affordable Housing Corporation</t>
  </si>
  <si>
    <t>AHC HOME TBRA(RRH-R6)</t>
  </si>
  <si>
    <t>Center for the Homeless Miller Vet Center Emergency Shelter(ES-R2a)</t>
  </si>
  <si>
    <t>CMHC Lawrenceburg Consolidated(PSH-R14)</t>
  </si>
  <si>
    <t>YWCA Muncie COTS Emergency Shelter(ES-R6)</t>
  </si>
  <si>
    <t>Advantage Housing Inc</t>
  </si>
  <si>
    <t>Advantage Housing Emergency Shelter (ES-R5)</t>
  </si>
  <si>
    <t>Inspiration Ministries Inc.</t>
  </si>
  <si>
    <t>IMI Huntington House(ES-R3)</t>
  </si>
  <si>
    <t>Family Promise of Porter County</t>
  </si>
  <si>
    <t>FPPC Emergency Shelter(ES-R1)</t>
  </si>
  <si>
    <t>Zet LSA DV YWCA Greater Lafayette</t>
  </si>
  <si>
    <t>LSA DV YWCA Greater Lafayette IHCDA CoC RRH</t>
  </si>
  <si>
    <t>Zet LSA DV Hope Springs</t>
  </si>
  <si>
    <t>LSA DV Hope Springs Sage House IHCDA RRH</t>
  </si>
  <si>
    <t>LTHC Housing First (RRH-R4)</t>
  </si>
  <si>
    <t>YWCA NEI Housing First (RRH-R3)</t>
  </si>
  <si>
    <t>Sojourner Truth South Shore Commons PSH (PSH-R1a)</t>
  </si>
  <si>
    <t>Stability First</t>
  </si>
  <si>
    <t>Magdalene House Emergency Shelter(ES-R10)</t>
  </si>
  <si>
    <t>Christian Ministries of Delaware County</t>
  </si>
  <si>
    <t>DCCM Men's Sleeping Room Emergency Shelter(ES-R6)</t>
  </si>
  <si>
    <t>DCCM Family Emergency Shelter(ES-R6)</t>
  </si>
  <si>
    <t>Park Center</t>
  </si>
  <si>
    <t>Park Center PSH (PSH-R3)</t>
  </si>
  <si>
    <t>MHA West Central IN YOUnity Village/Terre Firma Consolidated(PSH-R7)</t>
  </si>
  <si>
    <t>ECHO LP2/Ren16 Consolidated (PSH-R12)</t>
  </si>
  <si>
    <t>Brightpoint Cedars Hope PSH(PSH-R3)</t>
  </si>
  <si>
    <t>A Better Way</t>
  </si>
  <si>
    <t>A Better Way ESG Rapid Re-housing(RRH-R6)</t>
  </si>
  <si>
    <t>IHCDA CoC III CAM (PSH-R5)</t>
  </si>
  <si>
    <t>LSA Only PIT Refuge of Hope (ES-R9)</t>
  </si>
  <si>
    <t>CMA Transitional Housing (TH-R8)</t>
  </si>
  <si>
    <t>VASH Jeffersonville Housing Authority</t>
  </si>
  <si>
    <t>VASH Jeffersonville Housing Authority (PSH-R13)</t>
  </si>
  <si>
    <t>Foster Care in the US</t>
  </si>
  <si>
    <t>FCINUS IATT House (PH-R12)</t>
  </si>
  <si>
    <t>OPH: Other Permanent Housing (No Disability Requirement)</t>
  </si>
  <si>
    <t>Oaklawn Hope Avenue Homes (PSH-R2a)</t>
  </si>
  <si>
    <t>ABW Jumpstart Combo Direct Rapid Re-Housing (RRH-R6)</t>
  </si>
  <si>
    <t>Beacon Blooming Families HUD Rapid Re-Housing(RRH-R10)</t>
  </si>
  <si>
    <t>LTHC Rural SNOFO Rapid Re-Housing(RRH-R4)</t>
  </si>
  <si>
    <t>Starke Co. Rural SNOFO Permanent Supportive Housing(PSH-R1)</t>
  </si>
  <si>
    <t>Our Lady of The Road, Inc.</t>
  </si>
  <si>
    <t>Motels4Now Emergency Shelter (ES-R2a)</t>
  </si>
  <si>
    <t>Point in Time - Region 4</t>
  </si>
  <si>
    <t>PIT Lafayette Urban Ministries(ES-R4)</t>
  </si>
  <si>
    <t>PIT Hotel Voucher Wayne Co. (TH-R9)</t>
  </si>
  <si>
    <t>Point in Time - Region 3</t>
  </si>
  <si>
    <t>Interfaith Hospitality Network of Lafayette</t>
  </si>
  <si>
    <t>IHNFamily Promise of Lafayette (ES-R4)</t>
  </si>
  <si>
    <t>Light House Mission Terre Haute</t>
  </si>
  <si>
    <t>Light House Mission Light Life Men (ES-R7)</t>
  </si>
  <si>
    <t>Light House Mission Conners Center ES (ES-R7)</t>
  </si>
  <si>
    <t>Light House Mission Light Life Families (ES-R7)</t>
  </si>
  <si>
    <t>PIT Hotel Voucher Daviess Co. (TH-R12)</t>
  </si>
  <si>
    <t>Point in Time - Region 13</t>
  </si>
  <si>
    <t>PIT Hotel Vouchers Jefferson Co (ES-R13)</t>
  </si>
  <si>
    <t>PIT Hotel Vouchers Scott (ES-R13)</t>
  </si>
  <si>
    <t>Point in Time - Region 1a</t>
  </si>
  <si>
    <t>PIT City Rescue ES</t>
  </si>
  <si>
    <t>PIT Hotel Voucher Lake ES</t>
  </si>
  <si>
    <t>PIT Faith Mission (ES-R2)</t>
  </si>
  <si>
    <t>Point-in-Time Region 2</t>
  </si>
  <si>
    <t>PIT Fellowship Mission ES</t>
  </si>
  <si>
    <t>PIT Hotel Vouchers Marshall (ES-R2)</t>
  </si>
  <si>
    <t>PIT Hotel Voucher Fulton Co. (ES-R2)</t>
  </si>
  <si>
    <t>Goshen Interfaith Hospitality - First Light Mission ES</t>
  </si>
  <si>
    <t>PIT Faith House TH</t>
  </si>
  <si>
    <t>PIT Hotel Voucher Allen (ES-R3)</t>
  </si>
  <si>
    <t>PIT Women's Life House Step Up (ES-R3)</t>
  </si>
  <si>
    <t>PIT Hotel Voucher Wells Co. (ES-R3)</t>
  </si>
  <si>
    <t>PIT Hotel Voucher Adams Co. (ES-R3)</t>
  </si>
  <si>
    <t>PIT Pam's Promise (TH-R4)</t>
  </si>
  <si>
    <t>PIT Hope House Wayne (ES-R9)</t>
  </si>
  <si>
    <t>PIT Hotel Voucher Rush Co. (TH-R9)</t>
  </si>
  <si>
    <t>YWCA Muncie Second Stage (TH-R6)</t>
  </si>
  <si>
    <t>Veteran's Life Changing TH</t>
  </si>
  <si>
    <t>PIT Hotel Voucher Franklin Co. (TH-R9)</t>
  </si>
  <si>
    <t>Zet LSA DV YWCA Lafayette</t>
  </si>
  <si>
    <t>LSA DV YWCA Lafayette (ESDV-R4)</t>
  </si>
  <si>
    <t>Evansville Rescue Mission ES PACES</t>
  </si>
  <si>
    <t>United Caring Shelters Women's (ES-R12)</t>
  </si>
  <si>
    <t>DV</t>
  </si>
  <si>
    <t>N/A</t>
  </si>
  <si>
    <t>HIV/AIDS</t>
  </si>
  <si>
    <t>Region Number</t>
  </si>
  <si>
    <t>Organization Name</t>
  </si>
  <si>
    <t>Victim Service Provider</t>
  </si>
  <si>
    <t>Project Name</t>
  </si>
  <si>
    <t>Project Type</t>
  </si>
  <si>
    <t>HMIS Participant</t>
  </si>
  <si>
    <t>Target Population</t>
  </si>
  <si>
    <t>Housing Type</t>
  </si>
  <si>
    <t>Available Beds for Households with at Least One Child and One Adult</t>
  </si>
  <si>
    <t>Available Units for Households with at Least One Child and One Adult</t>
  </si>
  <si>
    <t>Beds for Chronic Homeless in Households with at Least One Adult and One Child</t>
  </si>
  <si>
    <t>Beds for Veteran Homeless in Households with at Least One Adult and One Child</t>
  </si>
  <si>
    <t>Available Beds for Households without Children</t>
  </si>
  <si>
    <t>Beds for Chronic Homeless in Households without Children</t>
  </si>
  <si>
    <t>Beds for Veteran Homeless in Households without Children</t>
  </si>
  <si>
    <t>Beds for Youth in Households with at Least One Adult and One Child</t>
  </si>
  <si>
    <t>Beds for Youth in Households without Children</t>
  </si>
  <si>
    <t>Available Beds for Households with Only Children</t>
  </si>
  <si>
    <t>Beds for Chronic Homeless in Households without Only Children</t>
  </si>
  <si>
    <t>Current Year-round Beds</t>
  </si>
  <si>
    <t>Seasonal Beds</t>
  </si>
  <si>
    <t>Overflow Beds</t>
  </si>
  <si>
    <t>Total Beds</t>
  </si>
  <si>
    <t>Point-in-Time Count</t>
  </si>
  <si>
    <t>Utilization Rate  (Percentage)</t>
  </si>
  <si>
    <t>1a</t>
  </si>
  <si>
    <t>2a</t>
  </si>
  <si>
    <t>TOTALS</t>
  </si>
  <si>
    <t>County</t>
  </si>
  <si>
    <t>Beds for DV Survivors</t>
  </si>
  <si>
    <t>Emergency Shelter</t>
  </si>
  <si>
    <t>Transitional Housing</t>
  </si>
  <si>
    <t>Permanent Supportive Housing</t>
  </si>
  <si>
    <t>Other Permanent Housing</t>
  </si>
  <si>
    <t>Rapid Re-Housing</t>
  </si>
  <si>
    <t>Save Haven</t>
  </si>
  <si>
    <t>Beds for people with HIV/AIDS</t>
  </si>
  <si>
    <t>Porter</t>
  </si>
  <si>
    <t>LaPorte</t>
  </si>
  <si>
    <t>Jasper</t>
  </si>
  <si>
    <t>The Caring Place</t>
  </si>
  <si>
    <t>North Cent IN Rural Crisis Center (ESDV-R1)</t>
  </si>
  <si>
    <t>The Caring Place (ESDV-R1)</t>
  </si>
  <si>
    <t>Stepping Stone Shelter for Women</t>
  </si>
  <si>
    <t>Stepping Stone Wo - ES (ESDV-R1)</t>
  </si>
  <si>
    <t>Starke</t>
  </si>
  <si>
    <t>Haven House Hammond</t>
  </si>
  <si>
    <t>Haven House Hammond DV Shelter (ESDV-R1a)</t>
  </si>
  <si>
    <t>St Jude House Safe Haven (ESDV-R1a)</t>
  </si>
  <si>
    <t>St. Jude House</t>
  </si>
  <si>
    <t>Lake</t>
  </si>
  <si>
    <t>Kosciusko County Shelter for Women</t>
  </si>
  <si>
    <t>Kosciusko</t>
  </si>
  <si>
    <t>Elkhart</t>
  </si>
  <si>
    <t>St. Joseph</t>
  </si>
  <si>
    <t>YWCA VOCA TH (TH-R2)</t>
  </si>
  <si>
    <t>YWCA North Central Indiana</t>
  </si>
  <si>
    <t>Marshall</t>
  </si>
  <si>
    <t>YWCA NCI Elkhart (DVTH-R2)</t>
  </si>
  <si>
    <t>YWCA NCI Elkhart (DVES-R2)</t>
  </si>
  <si>
    <t>Fulton</t>
  </si>
  <si>
    <t>YWCA NCIN ESG RRH City of South Bend (RRH-R2a)</t>
  </si>
  <si>
    <t>YWCA NCI St. Joseph (DVTH-R2a)</t>
  </si>
  <si>
    <t>YWCA NCI St. Joseph (DVES-R2a)</t>
  </si>
  <si>
    <t>Whitley</t>
  </si>
  <si>
    <t>Steuben</t>
  </si>
  <si>
    <t>Allen</t>
  </si>
  <si>
    <t>YWCA Northeast Indiana</t>
  </si>
  <si>
    <t>YWCA Ft. Wayne Women's Shelter (ESDV-R3)</t>
  </si>
  <si>
    <t>DeKalb</t>
  </si>
  <si>
    <t>YWCA Ft Wayne IHCDA CoC RRH</t>
  </si>
  <si>
    <t>A Mother's Hope</t>
  </si>
  <si>
    <t>A Mother's Hope ES (ES-R3)</t>
  </si>
  <si>
    <t>Fort Wayne Rescue Mission</t>
  </si>
  <si>
    <t>Fort Wayne Rescue Mission (TH-R3)</t>
  </si>
  <si>
    <t>Fort Wayne Rescue Mission Charis House (TH-R3)</t>
  </si>
  <si>
    <t>Fort Wayne Rescue Mission Restoration (TH-R3)</t>
  </si>
  <si>
    <t>Tippecanoe</t>
  </si>
  <si>
    <t>Montgomery</t>
  </si>
  <si>
    <t>Beyond the Violence</t>
  </si>
  <si>
    <t>Beyond Violence Hope Springs (ESDV-R4)</t>
  </si>
  <si>
    <t>Fountain</t>
  </si>
  <si>
    <t>North Central Indiana Rural Crisis Cent</t>
  </si>
  <si>
    <t>Stepping StThe Bridge TH Program (THDV-R1)</t>
  </si>
  <si>
    <t xml:space="preserve">New Creations </t>
  </si>
  <si>
    <t>New Creations Men's ES</t>
  </si>
  <si>
    <t>City Rescue Mission</t>
  </si>
  <si>
    <t>Veterans Life Changing</t>
  </si>
  <si>
    <t>Shelter Beaman Home (ESDV-R2)</t>
  </si>
  <si>
    <t>Faith Mission</t>
  </si>
  <si>
    <t>Fellowship Mission</t>
  </si>
  <si>
    <t>Goshen Interfaith Hospitality</t>
  </si>
  <si>
    <t>Grace &amp; Mercy</t>
  </si>
  <si>
    <t>New Life's Men's House</t>
  </si>
  <si>
    <t>Fortify Home</t>
  </si>
  <si>
    <t>Yehoshua Help &amp; Gratitude</t>
  </si>
  <si>
    <t>Grace &amp; Mercy Transitional (TH-R3)</t>
  </si>
  <si>
    <t>New Life Men's House (ES-R3)</t>
  </si>
  <si>
    <t>Fortify Home (TH-R3)</t>
  </si>
  <si>
    <t>Yehoshua Help &amp; Gratitude (ES-R3)</t>
  </si>
  <si>
    <t>Women's Life House Step Up</t>
  </si>
  <si>
    <t>DCIC Hearten House (TH-R3)</t>
  </si>
  <si>
    <t>DeKalb Community Impact Coorporation</t>
  </si>
  <si>
    <t>Wells</t>
  </si>
  <si>
    <t>Huntington</t>
  </si>
  <si>
    <t>Adams</t>
  </si>
  <si>
    <t>Howard</t>
  </si>
  <si>
    <t>Cass</t>
  </si>
  <si>
    <t>Family Service Society of Howard County</t>
  </si>
  <si>
    <t>Family Service Assoc Howard Co ES (ESDV-R5)</t>
  </si>
  <si>
    <t>Family Service Society</t>
  </si>
  <si>
    <t>FSS Hands Hope Wabash IHCDA RRH</t>
  </si>
  <si>
    <t>FSAHC CoC RRH (RRH-R5)</t>
  </si>
  <si>
    <t>Kokomo Rescue Men's Shelter (ES-R5)</t>
  </si>
  <si>
    <t>Kokomo Rescue Mission</t>
  </si>
  <si>
    <t>Kokomo Rescue Open Arms (ES-R5)</t>
  </si>
  <si>
    <t>Grant</t>
  </si>
  <si>
    <t>Delaware</t>
  </si>
  <si>
    <t>CoC RRH A Better Way (RRHDV-R6)</t>
  </si>
  <si>
    <t>A Better Way (ESDV-R6)</t>
  </si>
  <si>
    <t>A Better Way CoC Th(TH/RRH-R6)</t>
  </si>
  <si>
    <t>A Better Way CoC TH/RRH(DVTH/RRH-R6)</t>
  </si>
  <si>
    <t>Jayland Homeless</t>
  </si>
  <si>
    <t>Jayland Homeless Shelter (ES-R6)</t>
  </si>
  <si>
    <t>Christian Love Help Center (ES-R6)</t>
  </si>
  <si>
    <t>Christian Love Help Center</t>
  </si>
  <si>
    <t>Guesthouse (ES-R6)</t>
  </si>
  <si>
    <t>GCRM Men's Shelter (ES-R6)</t>
  </si>
  <si>
    <t>Grant County Rescue Mission</t>
  </si>
  <si>
    <t>Randolph</t>
  </si>
  <si>
    <t>Henry</t>
  </si>
  <si>
    <t>Jay</t>
  </si>
  <si>
    <t>The Guest House</t>
  </si>
  <si>
    <t>Vigo</t>
  </si>
  <si>
    <t>Council on Domestic Violence (CODA)</t>
  </si>
  <si>
    <t>CODA Emergecy Shelter (ESDV-R7)</t>
  </si>
  <si>
    <t>Timothy's House TH (TH-R7)</t>
  </si>
  <si>
    <t>Deborah's House (TH-R7)</t>
  </si>
  <si>
    <t>Timothy's House</t>
  </si>
  <si>
    <t>Deborah's House</t>
  </si>
  <si>
    <t>Alternatives Inc.</t>
  </si>
  <si>
    <t>Alternatives TH (THDV-R8)</t>
  </si>
  <si>
    <t>Sheltering Wings</t>
  </si>
  <si>
    <t>Sheltering Wings ES (ES-R8)</t>
  </si>
  <si>
    <t>Madison</t>
  </si>
  <si>
    <t>Hendricks</t>
  </si>
  <si>
    <t>Hamilton</t>
  </si>
  <si>
    <t>Hancock</t>
  </si>
  <si>
    <t>Sheltering WIngs Haven Homes (PSH-R8)</t>
  </si>
  <si>
    <t>Mental Health America Boone County</t>
  </si>
  <si>
    <t>MHABC New Hope Safe Housing (TH-R8)</t>
  </si>
  <si>
    <t>Boone</t>
  </si>
  <si>
    <t>Alternatives IHCDA CoC Scattered(TH-R8)</t>
  </si>
  <si>
    <t>MHABC Emergency DV housing and service(ES-R8)</t>
  </si>
  <si>
    <t>Alternatives IHCDA CoC Scattered Site (RRH-R8)</t>
  </si>
  <si>
    <t>Sheltering Wings IHCDA CoC RRH(RRH-R8)</t>
  </si>
  <si>
    <t>Prevail</t>
  </si>
  <si>
    <t>Prevail IHCDA RRH</t>
  </si>
  <si>
    <t>MHABC IHCDA New Hope Safe Housing (RRH-R8)</t>
  </si>
  <si>
    <t>Family Promise of Hendricks County</t>
  </si>
  <si>
    <t>Family Promise HC IHCDA CoC (RRH-R8)</t>
  </si>
  <si>
    <t>Alternatives Inc. (ESDC-R8)</t>
  </si>
  <si>
    <t>Wayne</t>
  </si>
  <si>
    <t>Fayette</t>
  </si>
  <si>
    <t>Rush</t>
  </si>
  <si>
    <t>Franklin</t>
  </si>
  <si>
    <t>Middle Way House - The Rise (THDV-R10)</t>
  </si>
  <si>
    <t>Wheeler Men's Shelter (ES-R10)</t>
  </si>
  <si>
    <t>Middle Way House</t>
  </si>
  <si>
    <t>Middle Way House ES (ESDV-R10)</t>
  </si>
  <si>
    <t>Monroe</t>
  </si>
  <si>
    <t>Morgan</t>
  </si>
  <si>
    <t>Lawrence</t>
  </si>
  <si>
    <t>Jackson</t>
  </si>
  <si>
    <t>Bartholomew</t>
  </si>
  <si>
    <t>PIT Hotel Vouchers Johnson (ES-R11)</t>
  </si>
  <si>
    <t>Johnson</t>
  </si>
  <si>
    <t>PIT KIC-IT Transitional Housing (TH-R11)</t>
  </si>
  <si>
    <t>Turning Point</t>
  </si>
  <si>
    <t>Turning Point ES (ES-R11)</t>
  </si>
  <si>
    <t>Decatur</t>
  </si>
  <si>
    <t>Franklin Township Trustee</t>
  </si>
  <si>
    <t>Franklin Township Trustee (TH - R11)</t>
  </si>
  <si>
    <t>Only Love Chapel Brighter Days (ES_R11)</t>
  </si>
  <si>
    <t>Turning Point Transitional Housing (TH-R11)</t>
  </si>
  <si>
    <t>Wayside Inn (ES-R11)</t>
  </si>
  <si>
    <t>Wayside Inn</t>
  </si>
  <si>
    <t>Only Love Chapel Brighter Days</t>
  </si>
  <si>
    <t>Jennings</t>
  </si>
  <si>
    <t>Vanderburgh</t>
  </si>
  <si>
    <t>Albion Fellows Bacon</t>
  </si>
  <si>
    <t>Albion Fellows Bacon Center (ESDV-R12)</t>
  </si>
  <si>
    <t>YWCA Evansville DV Shelter (ESDV-R12)</t>
  </si>
  <si>
    <t>ERM White Flag (ES-R12)</t>
  </si>
  <si>
    <t>Daviess</t>
  </si>
  <si>
    <t>Faith House</t>
  </si>
  <si>
    <t>UCS Shelter</t>
  </si>
  <si>
    <t>Floyd</t>
  </si>
  <si>
    <t>Safe Passage</t>
  </si>
  <si>
    <t>Hoosier Hills PACT</t>
  </si>
  <si>
    <t>Hoosier Hills PACT (ESDV-R13)</t>
  </si>
  <si>
    <t>Safe Passage (ESDV-R13)</t>
  </si>
  <si>
    <t>Washington</t>
  </si>
  <si>
    <t>St. Elizabeth IHCDA DV Rapid Re-Housing(RRH-R13)</t>
  </si>
  <si>
    <t>PACT Hoosier Hills TH (TH-R13)</t>
  </si>
  <si>
    <t>St. Elizabeth Catholic Charities</t>
  </si>
  <si>
    <t>St. Elizabeth IHCDA DV Transitional Housing (TH-R13)</t>
  </si>
  <si>
    <t>Macy's House (TH-R13)</t>
  </si>
  <si>
    <t>Macy's House</t>
  </si>
  <si>
    <t>Scott</t>
  </si>
  <si>
    <t>Clark</t>
  </si>
  <si>
    <t>Harrison</t>
  </si>
  <si>
    <t>Jefferson</t>
  </si>
  <si>
    <t>Ripley</t>
  </si>
  <si>
    <t>Dearborn</t>
  </si>
  <si>
    <t>Wheeler's Mission</t>
  </si>
  <si>
    <t>Hotel Voucher Monroe (ES-R10)</t>
  </si>
  <si>
    <t>Warming Center (ES-R10)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</si>
</sst>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5"/>
      <name val="Aptos Narrow"/>
      <family val="2"/>
      <scheme val="minor"/>
    </font>
    <font>
      <sz val="11"/>
      <color theme="5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2" fontId="16" fillId="33" borderId="10" xfId="0" applyNumberFormat="1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0" fillId="33" borderId="10" xfId="0" applyFill="1" applyBorder="1" applyAlignment="1">
      <alignment horizontal="right"/>
    </xf>
    <xf numFmtId="0" fontId="0" fillId="33" borderId="10" xfId="0" applyFill="1" applyBorder="1" applyAlignment="1">
      <alignment wrapText="1"/>
    </xf>
    <xf numFmtId="0" fontId="0" fillId="33" borderId="10" xfId="0" applyFill="1" applyBorder="1"/>
    <xf numFmtId="0" fontId="0" fillId="33" borderId="0" xfId="0" applyFill="1"/>
    <xf numFmtId="0" fontId="0" fillId="33" borderId="0" xfId="0" applyFill="1" applyAlignment="1">
      <alignment wrapText="1"/>
    </xf>
    <xf numFmtId="0" fontId="0" fillId="33" borderId="0" xfId="0" applyFill="1" applyAlignment="1">
      <alignment vertical="center"/>
    </xf>
    <xf numFmtId="0" fontId="0" fillId="33" borderId="10" xfId="0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10" xfId="0" applyFill="1" applyBorder="1" applyAlignment="1">
      <alignment horizontal="right" vertical="center" wrapText="1"/>
    </xf>
    <xf numFmtId="2" fontId="0" fillId="33" borderId="10" xfId="0" applyNumberFormat="1" applyFill="1" applyBorder="1" applyAlignment="1">
      <alignment vertical="center" wrapText="1"/>
    </xf>
    <xf numFmtId="0" fontId="0" fillId="33" borderId="0" xfId="0" applyFill="1" applyAlignment="1">
      <alignment horizontal="right" vertical="center" wrapText="1"/>
    </xf>
    <xf numFmtId="0" fontId="0" fillId="33" borderId="10" xfId="0" applyFill="1" applyBorder="1" applyAlignment="1">
      <alignment horizontal="center"/>
    </xf>
    <xf numFmtId="0" fontId="0" fillId="33" borderId="10" xfId="0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20" fillId="0" borderId="10" xfId="0" applyFont="1" applyBorder="1" applyAlignment="1">
      <alignment horizontal="center"/>
    </xf>
    <xf numFmtId="1" fontId="16" fillId="33" borderId="10" xfId="0" applyNumberFormat="1" applyFont="1" applyFill="1" applyBorder="1" applyAlignment="1">
      <alignment horizontal="center" vertical="center" wrapText="1"/>
    </xf>
    <xf numFmtId="1" fontId="0" fillId="33" borderId="10" xfId="0" applyNumberFormat="1" applyFill="1" applyBorder="1"/>
    <xf numFmtId="1" fontId="0" fillId="33" borderId="0" xfId="0" applyNumberFormat="1" applyFill="1"/>
    <xf numFmtId="9" fontId="21" fillId="33" borderId="10" xfId="42" applyFont="1" applyFill="1" applyBorder="1" applyAlignment="1">
      <alignment horizontal="center" vertical="center"/>
    </xf>
    <xf numFmtId="9" fontId="1" fillId="33" borderId="10" xfId="42" applyFont="1" applyFill="1" applyBorder="1" applyAlignment="1">
      <alignment horizontal="center" vertical="center"/>
    </xf>
    <xf numFmtId="164" fontId="1" fillId="33" borderId="10" xfId="42" applyNumberFormat="1" applyFont="1" applyFill="1" applyBorder="1" applyAlignment="1">
      <alignment horizontal="center" vertical="center"/>
    </xf>
    <xf numFmtId="9" fontId="23" fillId="33" borderId="10" xfId="42" applyFont="1" applyFill="1" applyBorder="1" applyAlignment="1">
      <alignment horizontal="center" vertical="center"/>
    </xf>
    <xf numFmtId="9" fontId="24" fillId="33" borderId="10" xfId="42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right" vertic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19" fillId="33" borderId="10" xfId="0" applyFont="1" applyFill="1" applyBorder="1" applyAlignment="1">
      <alignment horizontal="right" vertical="center"/>
    </xf>
    <xf numFmtId="0" fontId="18" fillId="33" borderId="11" xfId="0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right" vertical="center"/>
    </xf>
    <xf numFmtId="0" fontId="18" fillId="33" borderId="13" xfId="0" applyFont="1" applyFill="1" applyBorder="1" applyAlignment="1">
      <alignment horizontal="right" vertical="center"/>
    </xf>
    <xf numFmtId="0" fontId="19" fillId="33" borderId="11" xfId="0" applyFont="1" applyFill="1" applyBorder="1" applyAlignment="1">
      <alignment horizontal="right" vertical="center"/>
    </xf>
    <xf numFmtId="0" fontId="19" fillId="33" borderId="12" xfId="0" applyFont="1" applyFill="1" applyBorder="1" applyAlignment="1">
      <alignment horizontal="right" vertical="center"/>
    </xf>
    <xf numFmtId="0" fontId="19" fillId="33" borderId="13" xfId="0" applyFont="1" applyFill="1" applyBorder="1" applyAlignment="1">
      <alignment horizontal="right" vertical="center"/>
    </xf>
    <xf numFmtId="0" fontId="22" fillId="33" borderId="10" xfId="0" applyFont="1" applyFill="1" applyBorder="1" applyAlignment="1">
      <alignment horizontal="right" vertical="center"/>
    </xf>
    <xf numFmtId="0" fontId="0" fillId="33" borderId="10" xfId="0" applyFill="1" applyBorder="1" applyAlignment="1"/>
    <xf numFmtId="1" fontId="0" fillId="33" borderId="10" xfId="0" applyNumberFormat="1" applyFill="1" applyBorder="1" applyAlignment="1"/>
    <xf numFmtId="0" fontId="0" fillId="33" borderId="0" xfId="0" applyFill="1" applyAlignment="1"/>
    <xf numFmtId="9" fontId="21" fillId="33" borderId="10" xfId="42" applyNumberFormat="1" applyFont="1" applyFill="1" applyBorder="1" applyAlignment="1">
      <alignment horizontal="center"/>
    </xf>
    <xf numFmtId="9" fontId="24" fillId="33" borderId="10" xfId="42" applyNumberFormat="1" applyFont="1" applyFill="1" applyBorder="1" applyAlignment="1">
      <alignment horizontal="center"/>
    </xf>
    <xf numFmtId="9" fontId="1" fillId="33" borderId="10" xfId="42" applyNumberFormat="1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F8AC-97CD-4AA6-93E2-8BE86303DD93}">
  <sheetPr>
    <tabColor rgb="FFFFFF00"/>
  </sheetPr>
  <dimension ref="A1:AB308"/>
  <sheetViews>
    <sheetView tabSelected="1" topLeftCell="A8" workbookViewId="0">
      <selection activeCell="B20" sqref="B20"/>
    </sheetView>
  </sheetViews>
  <sheetFormatPr defaultColWidth="9" defaultRowHeight="15" x14ac:dyDescent="0.25"/>
  <cols>
    <col min="1" max="1" width="13.7109375" style="7" bestFit="1" customWidth="1"/>
    <col min="2" max="2" width="13.7109375" style="7" customWidth="1"/>
    <col min="3" max="3" width="26.85546875" style="8" customWidth="1"/>
    <col min="4" max="4" width="12.5703125" style="7" customWidth="1"/>
    <col min="5" max="5" width="36.42578125" style="8" customWidth="1"/>
    <col min="6" max="6" width="33" style="8" customWidth="1"/>
    <col min="7" max="7" width="20.5703125" style="8" customWidth="1"/>
    <col min="8" max="8" width="12.28515625" style="7" customWidth="1"/>
    <col min="9" max="9" width="34.28515625" style="7" bestFit="1" customWidth="1"/>
    <col min="10" max="10" width="23" style="7" customWidth="1"/>
    <col min="11" max="11" width="24.140625" style="7" customWidth="1"/>
    <col min="12" max="12" width="24" style="7" customWidth="1"/>
    <col min="13" max="13" width="23.42578125" style="7" customWidth="1"/>
    <col min="14" max="14" width="20.42578125" style="7" customWidth="1"/>
    <col min="15" max="15" width="19.42578125" style="7" customWidth="1"/>
    <col min="16" max="16" width="18.28515625" style="7" customWidth="1"/>
    <col min="17" max="17" width="18.7109375" style="7" customWidth="1"/>
    <col min="18" max="18" width="16.42578125" style="7" customWidth="1"/>
    <col min="19" max="19" width="18.7109375" style="7" customWidth="1"/>
    <col min="20" max="20" width="19" style="7" customWidth="1"/>
    <col min="21" max="21" width="12.28515625" style="7" customWidth="1"/>
    <col min="22" max="25" width="9" style="7"/>
    <col min="26" max="26" width="12.7109375" style="24" customWidth="1"/>
    <col min="27" max="16384" width="9" style="7"/>
  </cols>
  <sheetData>
    <row r="1" spans="1:26" s="3" customFormat="1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2" t="s">
        <v>371</v>
      </c>
    </row>
    <row r="2" spans="1:26" x14ac:dyDescent="0.25">
      <c r="A2" s="4">
        <v>11</v>
      </c>
      <c r="B2" s="4" t="s">
        <v>520</v>
      </c>
      <c r="C2" s="5" t="s">
        <v>0</v>
      </c>
      <c r="D2" s="6" t="s">
        <v>1</v>
      </c>
      <c r="E2" s="5" t="s">
        <v>2</v>
      </c>
      <c r="F2" s="5" t="s">
        <v>3</v>
      </c>
      <c r="G2" s="5" t="s">
        <v>4</v>
      </c>
      <c r="H2" s="6" t="s">
        <v>345</v>
      </c>
      <c r="I2" s="6" t="s">
        <v>5</v>
      </c>
      <c r="J2" s="6">
        <v>50</v>
      </c>
      <c r="K2" s="6">
        <v>10</v>
      </c>
      <c r="L2" s="6">
        <v>0</v>
      </c>
      <c r="M2" s="6">
        <v>0</v>
      </c>
      <c r="N2" s="6">
        <v>0</v>
      </c>
      <c r="O2" s="6">
        <v>36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86</v>
      </c>
      <c r="V2" s="6">
        <v>0</v>
      </c>
      <c r="W2" s="6">
        <v>0</v>
      </c>
      <c r="X2" s="6">
        <v>86</v>
      </c>
      <c r="Y2" s="6">
        <v>45</v>
      </c>
      <c r="Z2" s="23">
        <v>52.325581395348799</v>
      </c>
    </row>
    <row r="3" spans="1:26" ht="30" x14ac:dyDescent="0.25">
      <c r="A3" s="4">
        <v>12</v>
      </c>
      <c r="B3" s="4" t="s">
        <v>536</v>
      </c>
      <c r="C3" s="5" t="s">
        <v>6</v>
      </c>
      <c r="D3" s="6" t="s">
        <v>1</v>
      </c>
      <c r="E3" s="5" t="s">
        <v>7</v>
      </c>
      <c r="F3" s="5" t="s">
        <v>8</v>
      </c>
      <c r="G3" s="5" t="s">
        <v>4</v>
      </c>
      <c r="H3" s="6" t="s">
        <v>345</v>
      </c>
      <c r="I3" s="6" t="s">
        <v>9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22</v>
      </c>
      <c r="P3" s="6">
        <v>22</v>
      </c>
      <c r="Q3" s="6">
        <v>0</v>
      </c>
      <c r="R3" s="6">
        <v>0</v>
      </c>
      <c r="S3" s="6">
        <v>0</v>
      </c>
      <c r="T3" s="6">
        <v>0</v>
      </c>
      <c r="U3" s="6">
        <v>22</v>
      </c>
      <c r="V3" s="6">
        <v>0</v>
      </c>
      <c r="W3" s="6">
        <v>0</v>
      </c>
      <c r="X3" s="6">
        <v>22</v>
      </c>
      <c r="Y3" s="6">
        <v>19</v>
      </c>
      <c r="Z3" s="23">
        <v>86.363636363636303</v>
      </c>
    </row>
    <row r="4" spans="1:26" x14ac:dyDescent="0.25">
      <c r="A4" s="4">
        <v>11</v>
      </c>
      <c r="B4" s="4" t="s">
        <v>521</v>
      </c>
      <c r="C4" s="5" t="s">
        <v>10</v>
      </c>
      <c r="D4" s="6" t="s">
        <v>1</v>
      </c>
      <c r="E4" s="5" t="s">
        <v>11</v>
      </c>
      <c r="F4" s="5" t="s">
        <v>3</v>
      </c>
      <c r="G4" s="5" t="s">
        <v>4</v>
      </c>
      <c r="H4" s="6" t="s">
        <v>345</v>
      </c>
      <c r="I4" s="6" t="s">
        <v>5</v>
      </c>
      <c r="J4" s="6">
        <v>15</v>
      </c>
      <c r="K4" s="6">
        <v>4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15</v>
      </c>
      <c r="V4" s="6">
        <v>0</v>
      </c>
      <c r="W4" s="6">
        <v>0</v>
      </c>
      <c r="X4" s="6">
        <v>15</v>
      </c>
      <c r="Y4" s="6">
        <v>13</v>
      </c>
      <c r="Z4" s="23">
        <v>86.6666666666666</v>
      </c>
    </row>
    <row r="5" spans="1:26" ht="30" x14ac:dyDescent="0.25">
      <c r="A5" s="4" t="s">
        <v>372</v>
      </c>
      <c r="B5" s="4" t="s">
        <v>397</v>
      </c>
      <c r="C5" s="5" t="s">
        <v>12</v>
      </c>
      <c r="D5" s="6" t="s">
        <v>1</v>
      </c>
      <c r="E5" s="5" t="s">
        <v>13</v>
      </c>
      <c r="F5" s="5" t="s">
        <v>3</v>
      </c>
      <c r="G5" s="5" t="s">
        <v>4</v>
      </c>
      <c r="H5" s="6" t="s">
        <v>345</v>
      </c>
      <c r="I5" s="6" t="s">
        <v>5</v>
      </c>
      <c r="J5" s="6">
        <v>11</v>
      </c>
      <c r="K5" s="6">
        <v>3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11</v>
      </c>
      <c r="V5" s="6">
        <v>0</v>
      </c>
      <c r="W5" s="6">
        <v>0</v>
      </c>
      <c r="X5" s="6">
        <v>11</v>
      </c>
      <c r="Y5" s="6">
        <v>5</v>
      </c>
      <c r="Z5" s="23">
        <v>45.454545454545404</v>
      </c>
    </row>
    <row r="6" spans="1:26" x14ac:dyDescent="0.25">
      <c r="A6" s="4">
        <v>3</v>
      </c>
      <c r="B6" s="4" t="s">
        <v>411</v>
      </c>
      <c r="C6" s="5" t="s">
        <v>14</v>
      </c>
      <c r="D6" s="6" t="s">
        <v>1</v>
      </c>
      <c r="E6" s="5" t="s">
        <v>15</v>
      </c>
      <c r="F6" s="5" t="s">
        <v>16</v>
      </c>
      <c r="G6" s="5" t="s">
        <v>4</v>
      </c>
      <c r="H6" s="6" t="s">
        <v>345</v>
      </c>
      <c r="I6" s="6" t="s">
        <v>5</v>
      </c>
      <c r="J6" s="6">
        <v>7</v>
      </c>
      <c r="K6" s="6">
        <v>2</v>
      </c>
      <c r="L6" s="6">
        <v>0</v>
      </c>
      <c r="M6" s="6">
        <v>0</v>
      </c>
      <c r="N6" s="6">
        <v>0</v>
      </c>
      <c r="O6" s="6">
        <v>16</v>
      </c>
      <c r="P6" s="6">
        <v>0</v>
      </c>
      <c r="Q6" s="6">
        <v>2</v>
      </c>
      <c r="R6" s="6">
        <v>0</v>
      </c>
      <c r="S6" s="6">
        <v>0</v>
      </c>
      <c r="T6" s="6">
        <v>0</v>
      </c>
      <c r="U6" s="6">
        <v>23</v>
      </c>
      <c r="V6" s="6">
        <v>0</v>
      </c>
      <c r="W6" s="6">
        <v>0</v>
      </c>
      <c r="X6" s="6">
        <v>23</v>
      </c>
      <c r="Y6" s="6">
        <v>14</v>
      </c>
      <c r="Z6" s="23">
        <v>60.869565217391298</v>
      </c>
    </row>
    <row r="7" spans="1:26" ht="30" x14ac:dyDescent="0.25">
      <c r="A7" s="4">
        <v>7</v>
      </c>
      <c r="B7" s="4" t="s">
        <v>480</v>
      </c>
      <c r="C7" s="5" t="s">
        <v>17</v>
      </c>
      <c r="D7" s="6" t="s">
        <v>1</v>
      </c>
      <c r="E7" s="5" t="s">
        <v>18</v>
      </c>
      <c r="F7" s="5" t="s">
        <v>8</v>
      </c>
      <c r="G7" s="5" t="s">
        <v>4</v>
      </c>
      <c r="H7" s="6" t="s">
        <v>345</v>
      </c>
      <c r="I7" s="6" t="s">
        <v>5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10</v>
      </c>
      <c r="P7" s="6">
        <v>10</v>
      </c>
      <c r="Q7" s="6">
        <v>0</v>
      </c>
      <c r="R7" s="6">
        <v>0</v>
      </c>
      <c r="S7" s="6">
        <v>0</v>
      </c>
      <c r="T7" s="6">
        <v>0</v>
      </c>
      <c r="U7" s="6">
        <v>10</v>
      </c>
      <c r="V7" s="6">
        <v>0</v>
      </c>
      <c r="W7" s="6">
        <v>0</v>
      </c>
      <c r="X7" s="6">
        <v>10</v>
      </c>
      <c r="Y7" s="6">
        <v>10</v>
      </c>
      <c r="Z7" s="23">
        <v>100</v>
      </c>
    </row>
    <row r="8" spans="1:26" ht="30" x14ac:dyDescent="0.25">
      <c r="A8" s="4">
        <v>6</v>
      </c>
      <c r="B8" s="4" t="s">
        <v>464</v>
      </c>
      <c r="C8" s="5" t="s">
        <v>19</v>
      </c>
      <c r="D8" s="6" t="s">
        <v>1</v>
      </c>
      <c r="E8" s="5" t="s">
        <v>20</v>
      </c>
      <c r="F8" s="5" t="s">
        <v>3</v>
      </c>
      <c r="G8" s="5" t="s">
        <v>4</v>
      </c>
      <c r="H8" s="6" t="s">
        <v>345</v>
      </c>
      <c r="I8" s="6" t="s">
        <v>5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54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54</v>
      </c>
      <c r="V8" s="6">
        <v>0</v>
      </c>
      <c r="W8" s="6">
        <v>0</v>
      </c>
      <c r="X8" s="6">
        <v>54</v>
      </c>
      <c r="Y8" s="6">
        <v>50</v>
      </c>
      <c r="Z8" s="23">
        <v>92.592592592592595</v>
      </c>
    </row>
    <row r="9" spans="1:26" x14ac:dyDescent="0.25">
      <c r="A9" s="4">
        <v>12</v>
      </c>
      <c r="B9" s="4" t="s">
        <v>536</v>
      </c>
      <c r="C9" s="5" t="s">
        <v>21</v>
      </c>
      <c r="D9" s="6" t="s">
        <v>1</v>
      </c>
      <c r="E9" s="5" t="s">
        <v>22</v>
      </c>
      <c r="F9" s="5" t="s">
        <v>3</v>
      </c>
      <c r="G9" s="5" t="s">
        <v>4</v>
      </c>
      <c r="H9" s="6" t="s">
        <v>345</v>
      </c>
      <c r="I9" s="6" t="s">
        <v>5</v>
      </c>
      <c r="J9" s="6">
        <v>76</v>
      </c>
      <c r="K9" s="6">
        <v>19</v>
      </c>
      <c r="L9" s="6">
        <v>0</v>
      </c>
      <c r="M9" s="6">
        <v>0</v>
      </c>
      <c r="N9" s="6">
        <v>0</v>
      </c>
      <c r="O9" s="6">
        <v>8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84</v>
      </c>
      <c r="V9" s="6">
        <v>0</v>
      </c>
      <c r="W9" s="6">
        <v>0</v>
      </c>
      <c r="X9" s="6">
        <v>84</v>
      </c>
      <c r="Y9" s="6">
        <v>56</v>
      </c>
      <c r="Z9" s="23">
        <v>66.6666666666666</v>
      </c>
    </row>
    <row r="10" spans="1:26" ht="30" x14ac:dyDescent="0.25">
      <c r="A10" s="4">
        <v>1</v>
      </c>
      <c r="B10" s="4" t="s">
        <v>384</v>
      </c>
      <c r="C10" s="5" t="s">
        <v>23</v>
      </c>
      <c r="D10" s="6" t="s">
        <v>1</v>
      </c>
      <c r="E10" s="5" t="s">
        <v>24</v>
      </c>
      <c r="F10" s="5" t="s">
        <v>8</v>
      </c>
      <c r="G10" s="5" t="s">
        <v>4</v>
      </c>
      <c r="H10" s="6" t="s">
        <v>345</v>
      </c>
      <c r="I10" s="6" t="s">
        <v>25</v>
      </c>
      <c r="J10" s="6">
        <v>27</v>
      </c>
      <c r="K10" s="6">
        <v>9</v>
      </c>
      <c r="L10" s="6">
        <v>0</v>
      </c>
      <c r="M10" s="6">
        <v>0</v>
      </c>
      <c r="N10" s="6">
        <v>0</v>
      </c>
      <c r="O10" s="6">
        <v>13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40</v>
      </c>
      <c r="V10" s="6">
        <v>0</v>
      </c>
      <c r="W10" s="6">
        <v>0</v>
      </c>
      <c r="X10" s="6">
        <v>40</v>
      </c>
      <c r="Y10" s="6">
        <v>45</v>
      </c>
      <c r="Z10" s="23">
        <v>112.5</v>
      </c>
    </row>
    <row r="11" spans="1:26" ht="30" x14ac:dyDescent="0.25">
      <c r="A11" s="4" t="s">
        <v>372</v>
      </c>
      <c r="B11" s="4" t="s">
        <v>397</v>
      </c>
      <c r="C11" s="5" t="s">
        <v>26</v>
      </c>
      <c r="D11" s="6" t="s">
        <v>1</v>
      </c>
      <c r="E11" s="5" t="s">
        <v>27</v>
      </c>
      <c r="F11" s="5" t="s">
        <v>8</v>
      </c>
      <c r="G11" s="5" t="s">
        <v>4</v>
      </c>
      <c r="H11" s="6" t="s">
        <v>345</v>
      </c>
      <c r="I11" s="6" t="s">
        <v>5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15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15</v>
      </c>
      <c r="V11" s="6">
        <v>0</v>
      </c>
      <c r="W11" s="6">
        <v>0</v>
      </c>
      <c r="X11" s="6">
        <v>15</v>
      </c>
      <c r="Y11" s="6">
        <v>15</v>
      </c>
      <c r="Z11" s="23">
        <v>100</v>
      </c>
    </row>
    <row r="12" spans="1:26" ht="30" x14ac:dyDescent="0.25">
      <c r="A12" s="4" t="s">
        <v>372</v>
      </c>
      <c r="B12" s="4" t="s">
        <v>397</v>
      </c>
      <c r="C12" s="5" t="s">
        <v>28</v>
      </c>
      <c r="D12" s="6" t="s">
        <v>1</v>
      </c>
      <c r="E12" s="5" t="s">
        <v>29</v>
      </c>
      <c r="F12" s="5" t="s">
        <v>3</v>
      </c>
      <c r="G12" s="5" t="s">
        <v>4</v>
      </c>
      <c r="H12" s="6" t="s">
        <v>345</v>
      </c>
      <c r="I12" s="6" t="s">
        <v>5</v>
      </c>
      <c r="J12" s="6">
        <v>5</v>
      </c>
      <c r="K12" s="6">
        <v>1</v>
      </c>
      <c r="L12" s="6">
        <v>0</v>
      </c>
      <c r="M12" s="6">
        <v>0</v>
      </c>
      <c r="N12" s="6">
        <v>0</v>
      </c>
      <c r="O12" s="6">
        <v>13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18</v>
      </c>
      <c r="V12" s="6">
        <v>0</v>
      </c>
      <c r="W12" s="6">
        <v>0</v>
      </c>
      <c r="X12" s="6">
        <v>18</v>
      </c>
      <c r="Y12" s="6">
        <v>14</v>
      </c>
      <c r="Z12" s="23">
        <v>77.7777777777777</v>
      </c>
    </row>
    <row r="13" spans="1:26" ht="30" x14ac:dyDescent="0.25">
      <c r="A13" s="4">
        <v>13</v>
      </c>
      <c r="B13" s="4" t="s">
        <v>544</v>
      </c>
      <c r="C13" s="5" t="s">
        <v>30</v>
      </c>
      <c r="D13" s="6" t="s">
        <v>1</v>
      </c>
      <c r="E13" s="5" t="s">
        <v>31</v>
      </c>
      <c r="F13" s="5" t="s">
        <v>3</v>
      </c>
      <c r="G13" s="5" t="s">
        <v>4</v>
      </c>
      <c r="H13" s="6" t="s">
        <v>345</v>
      </c>
      <c r="I13" s="6" t="s">
        <v>5</v>
      </c>
      <c r="J13" s="6">
        <v>15</v>
      </c>
      <c r="K13" s="6">
        <v>6</v>
      </c>
      <c r="L13" s="6">
        <v>0</v>
      </c>
      <c r="M13" s="6">
        <v>0</v>
      </c>
      <c r="N13" s="6">
        <v>0</v>
      </c>
      <c r="O13" s="6">
        <v>1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16</v>
      </c>
      <c r="V13" s="6">
        <v>0</v>
      </c>
      <c r="W13" s="6">
        <v>0</v>
      </c>
      <c r="X13" s="6">
        <v>16</v>
      </c>
      <c r="Y13" s="6">
        <v>5</v>
      </c>
      <c r="Z13" s="23">
        <v>31.25</v>
      </c>
    </row>
    <row r="14" spans="1:26" ht="30" x14ac:dyDescent="0.25">
      <c r="A14" s="4">
        <v>12</v>
      </c>
      <c r="B14" s="4" t="s">
        <v>536</v>
      </c>
      <c r="C14" s="5" t="s">
        <v>32</v>
      </c>
      <c r="D14" s="6" t="s">
        <v>1</v>
      </c>
      <c r="E14" s="5" t="s">
        <v>33</v>
      </c>
      <c r="F14" s="5" t="s">
        <v>3</v>
      </c>
      <c r="G14" s="5" t="s">
        <v>4</v>
      </c>
      <c r="H14" s="6" t="s">
        <v>345</v>
      </c>
      <c r="I14" s="6" t="s">
        <v>5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50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50</v>
      </c>
      <c r="V14" s="6">
        <v>0</v>
      </c>
      <c r="W14" s="6">
        <v>0</v>
      </c>
      <c r="X14" s="6">
        <v>50</v>
      </c>
      <c r="Y14" s="6">
        <v>46</v>
      </c>
      <c r="Z14" s="23">
        <v>92</v>
      </c>
    </row>
    <row r="15" spans="1:26" x14ac:dyDescent="0.25">
      <c r="A15" s="4">
        <v>12</v>
      </c>
      <c r="B15" s="4" t="s">
        <v>536</v>
      </c>
      <c r="C15" s="5" t="s">
        <v>34</v>
      </c>
      <c r="D15" s="6" t="s">
        <v>1</v>
      </c>
      <c r="E15" s="5" t="s">
        <v>35</v>
      </c>
      <c r="F15" s="5" t="s">
        <v>3</v>
      </c>
      <c r="G15" s="5" t="s">
        <v>4</v>
      </c>
      <c r="H15" s="6" t="s">
        <v>345</v>
      </c>
      <c r="I15" s="6" t="s">
        <v>5</v>
      </c>
      <c r="J15" s="6">
        <v>2</v>
      </c>
      <c r="K15" s="6">
        <v>1</v>
      </c>
      <c r="L15" s="6">
        <v>0</v>
      </c>
      <c r="M15" s="6">
        <v>0</v>
      </c>
      <c r="N15" s="6">
        <v>0</v>
      </c>
      <c r="O15" s="6">
        <v>2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4</v>
      </c>
      <c r="V15" s="6">
        <v>0</v>
      </c>
      <c r="W15" s="6">
        <v>4</v>
      </c>
      <c r="X15" s="6">
        <v>8</v>
      </c>
      <c r="Y15" s="6">
        <v>8</v>
      </c>
      <c r="Z15" s="23">
        <v>100</v>
      </c>
    </row>
    <row r="16" spans="1:26" ht="30" x14ac:dyDescent="0.25">
      <c r="A16" s="4">
        <v>4</v>
      </c>
      <c r="B16" s="4" t="s">
        <v>424</v>
      </c>
      <c r="C16" s="5" t="s">
        <v>36</v>
      </c>
      <c r="D16" s="6" t="s">
        <v>1</v>
      </c>
      <c r="E16" s="5" t="s">
        <v>37</v>
      </c>
      <c r="F16" s="5" t="s">
        <v>8</v>
      </c>
      <c r="G16" s="5" t="s">
        <v>4</v>
      </c>
      <c r="H16" s="6" t="s">
        <v>345</v>
      </c>
      <c r="I16" s="6" t="s">
        <v>5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28</v>
      </c>
      <c r="P16" s="6">
        <v>0</v>
      </c>
      <c r="Q16" s="6">
        <v>28</v>
      </c>
      <c r="R16" s="6">
        <v>0</v>
      </c>
      <c r="S16" s="6">
        <v>0</v>
      </c>
      <c r="T16" s="6">
        <v>0</v>
      </c>
      <c r="U16" s="6">
        <v>28</v>
      </c>
      <c r="V16" s="6">
        <v>0</v>
      </c>
      <c r="W16" s="6">
        <v>0</v>
      </c>
      <c r="X16" s="6">
        <v>28</v>
      </c>
      <c r="Y16" s="6">
        <v>27</v>
      </c>
      <c r="Z16" s="23">
        <v>96.428571428571402</v>
      </c>
    </row>
    <row r="17" spans="1:26" ht="30" x14ac:dyDescent="0.25">
      <c r="A17" s="4">
        <v>5</v>
      </c>
      <c r="B17" s="4" t="s">
        <v>453</v>
      </c>
      <c r="C17" s="5" t="s">
        <v>38</v>
      </c>
      <c r="D17" s="6" t="s">
        <v>1</v>
      </c>
      <c r="E17" s="5" t="s">
        <v>39</v>
      </c>
      <c r="F17" s="5" t="s">
        <v>3</v>
      </c>
      <c r="G17" s="5" t="s">
        <v>4</v>
      </c>
      <c r="H17" s="6" t="s">
        <v>345</v>
      </c>
      <c r="I17" s="6" t="s">
        <v>5</v>
      </c>
      <c r="J17" s="6">
        <v>8</v>
      </c>
      <c r="K17" s="6">
        <v>4</v>
      </c>
      <c r="L17" s="6">
        <v>0</v>
      </c>
      <c r="M17" s="6">
        <v>1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8</v>
      </c>
      <c r="V17" s="6">
        <v>0</v>
      </c>
      <c r="W17" s="6">
        <v>0</v>
      </c>
      <c r="X17" s="6">
        <v>8</v>
      </c>
      <c r="Y17" s="6">
        <v>3</v>
      </c>
      <c r="Z17" s="23">
        <v>37.5</v>
      </c>
    </row>
    <row r="18" spans="1:26" ht="30" x14ac:dyDescent="0.25">
      <c r="A18" s="4">
        <v>3</v>
      </c>
      <c r="B18" s="4" t="s">
        <v>412</v>
      </c>
      <c r="C18" s="5" t="s">
        <v>40</v>
      </c>
      <c r="D18" s="6" t="s">
        <v>1</v>
      </c>
      <c r="E18" s="5" t="s">
        <v>41</v>
      </c>
      <c r="F18" s="5" t="s">
        <v>3</v>
      </c>
      <c r="G18" s="5" t="s">
        <v>4</v>
      </c>
      <c r="H18" s="6" t="s">
        <v>345</v>
      </c>
      <c r="I18" s="6" t="s">
        <v>5</v>
      </c>
      <c r="J18" s="6">
        <v>7</v>
      </c>
      <c r="K18" s="6">
        <v>3</v>
      </c>
      <c r="L18" s="6">
        <v>0</v>
      </c>
      <c r="M18" s="6">
        <v>0</v>
      </c>
      <c r="N18" s="6">
        <v>0</v>
      </c>
      <c r="O18" s="6">
        <v>6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13</v>
      </c>
      <c r="V18" s="6">
        <v>0</v>
      </c>
      <c r="W18" s="6">
        <v>0</v>
      </c>
      <c r="X18" s="6">
        <v>13</v>
      </c>
      <c r="Y18" s="6">
        <v>13</v>
      </c>
      <c r="Z18" s="23">
        <v>100</v>
      </c>
    </row>
    <row r="19" spans="1:26" ht="30" x14ac:dyDescent="0.25">
      <c r="A19" s="4">
        <v>5</v>
      </c>
      <c r="B19" s="4" t="s">
        <v>453</v>
      </c>
      <c r="C19" s="5" t="s">
        <v>38</v>
      </c>
      <c r="D19" s="6" t="s">
        <v>1</v>
      </c>
      <c r="E19" s="5" t="s">
        <v>42</v>
      </c>
      <c r="F19" s="5" t="s">
        <v>3</v>
      </c>
      <c r="G19" s="5" t="s">
        <v>4</v>
      </c>
      <c r="H19" s="6" t="s">
        <v>345</v>
      </c>
      <c r="I19" s="6" t="s">
        <v>5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20</v>
      </c>
      <c r="P19" s="6">
        <v>0</v>
      </c>
      <c r="Q19" s="6">
        <v>3</v>
      </c>
      <c r="R19" s="6">
        <v>0</v>
      </c>
      <c r="S19" s="6">
        <v>0</v>
      </c>
      <c r="T19" s="6">
        <v>0</v>
      </c>
      <c r="U19" s="6">
        <v>20</v>
      </c>
      <c r="V19" s="6">
        <v>0</v>
      </c>
      <c r="W19" s="6">
        <v>0</v>
      </c>
      <c r="X19" s="6">
        <v>20</v>
      </c>
      <c r="Y19" s="6">
        <v>5</v>
      </c>
      <c r="Z19" s="23">
        <v>25</v>
      </c>
    </row>
    <row r="20" spans="1:26" ht="30" x14ac:dyDescent="0.25">
      <c r="A20" s="4">
        <v>5</v>
      </c>
      <c r="B20" s="4" t="s">
        <v>453</v>
      </c>
      <c r="C20" s="5" t="s">
        <v>38</v>
      </c>
      <c r="D20" s="6" t="s">
        <v>1</v>
      </c>
      <c r="E20" s="5" t="s">
        <v>42</v>
      </c>
      <c r="F20" s="5" t="s">
        <v>3</v>
      </c>
      <c r="G20" s="5" t="s">
        <v>4</v>
      </c>
      <c r="H20" s="6" t="s">
        <v>345</v>
      </c>
      <c r="I20" s="6" t="s">
        <v>5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5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5</v>
      </c>
      <c r="V20" s="6">
        <v>0</v>
      </c>
      <c r="W20" s="6">
        <v>0</v>
      </c>
      <c r="X20" s="6">
        <v>5</v>
      </c>
      <c r="Y20" s="6">
        <v>0</v>
      </c>
      <c r="Z20" s="23">
        <v>0</v>
      </c>
    </row>
    <row r="21" spans="1:26" x14ac:dyDescent="0.25">
      <c r="A21" s="4">
        <v>3</v>
      </c>
      <c r="B21" s="4" t="s">
        <v>413</v>
      </c>
      <c r="C21" s="5" t="s">
        <v>43</v>
      </c>
      <c r="D21" s="6" t="s">
        <v>1</v>
      </c>
      <c r="E21" s="5" t="s">
        <v>44</v>
      </c>
      <c r="F21" s="5" t="s">
        <v>16</v>
      </c>
      <c r="G21" s="5" t="s">
        <v>4</v>
      </c>
      <c r="H21" s="6" t="s">
        <v>345</v>
      </c>
      <c r="I21" s="6" t="s">
        <v>5</v>
      </c>
      <c r="J21" s="6">
        <v>42</v>
      </c>
      <c r="K21" s="6">
        <v>5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42</v>
      </c>
      <c r="V21" s="6">
        <v>0</v>
      </c>
      <c r="W21" s="6">
        <v>0</v>
      </c>
      <c r="X21" s="6">
        <v>42</v>
      </c>
      <c r="Y21" s="6">
        <v>19</v>
      </c>
      <c r="Z21" s="23">
        <v>45.238095238095198</v>
      </c>
    </row>
    <row r="22" spans="1:26" ht="30" x14ac:dyDescent="0.25">
      <c r="A22" s="4">
        <v>7</v>
      </c>
      <c r="B22" s="4" t="s">
        <v>480</v>
      </c>
      <c r="C22" s="5" t="s">
        <v>45</v>
      </c>
      <c r="D22" s="6" t="s">
        <v>1</v>
      </c>
      <c r="E22" s="5" t="s">
        <v>46</v>
      </c>
      <c r="F22" s="5" t="s">
        <v>3</v>
      </c>
      <c r="G22" s="5" t="s">
        <v>4</v>
      </c>
      <c r="H22" s="6" t="s">
        <v>345</v>
      </c>
      <c r="I22" s="6" t="s">
        <v>5</v>
      </c>
      <c r="J22" s="6">
        <v>15</v>
      </c>
      <c r="K22" s="6">
        <v>4</v>
      </c>
      <c r="L22" s="6">
        <v>0</v>
      </c>
      <c r="M22" s="6">
        <v>0</v>
      </c>
      <c r="N22" s="6">
        <v>15</v>
      </c>
      <c r="O22" s="6">
        <v>14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29</v>
      </c>
      <c r="V22" s="6">
        <v>0</v>
      </c>
      <c r="W22" s="6">
        <v>0</v>
      </c>
      <c r="X22" s="6">
        <v>29</v>
      </c>
      <c r="Y22" s="6">
        <v>17</v>
      </c>
      <c r="Z22" s="23">
        <v>58.620689655172399</v>
      </c>
    </row>
    <row r="23" spans="1:26" ht="30" x14ac:dyDescent="0.25">
      <c r="A23" s="4">
        <v>10</v>
      </c>
      <c r="B23" s="4" t="s">
        <v>517</v>
      </c>
      <c r="C23" s="5" t="s">
        <v>47</v>
      </c>
      <c r="D23" s="6" t="s">
        <v>1</v>
      </c>
      <c r="E23" s="5" t="s">
        <v>48</v>
      </c>
      <c r="F23" s="5" t="s">
        <v>8</v>
      </c>
      <c r="G23" s="5" t="s">
        <v>4</v>
      </c>
      <c r="H23" s="6" t="s">
        <v>345</v>
      </c>
      <c r="I23" s="6" t="s">
        <v>5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12</v>
      </c>
      <c r="P23" s="6">
        <v>12</v>
      </c>
      <c r="Q23" s="6">
        <v>0</v>
      </c>
      <c r="R23" s="6">
        <v>0</v>
      </c>
      <c r="S23" s="6">
        <v>0</v>
      </c>
      <c r="T23" s="6">
        <v>0</v>
      </c>
      <c r="U23" s="6">
        <v>12</v>
      </c>
      <c r="V23" s="6">
        <v>0</v>
      </c>
      <c r="W23" s="6">
        <v>0</v>
      </c>
      <c r="X23" s="6">
        <v>12</v>
      </c>
      <c r="Y23" s="6">
        <v>8</v>
      </c>
      <c r="Z23" s="23">
        <v>66.6666666666666</v>
      </c>
    </row>
    <row r="24" spans="1:26" ht="30" x14ac:dyDescent="0.25">
      <c r="A24" s="4">
        <v>10</v>
      </c>
      <c r="B24" s="4" t="s">
        <v>517</v>
      </c>
      <c r="C24" s="5" t="s">
        <v>47</v>
      </c>
      <c r="D24" s="6" t="s">
        <v>1</v>
      </c>
      <c r="E24" s="5" t="s">
        <v>49</v>
      </c>
      <c r="F24" s="5" t="s">
        <v>8</v>
      </c>
      <c r="G24" s="5" t="s">
        <v>4</v>
      </c>
      <c r="H24" s="6" t="s">
        <v>345</v>
      </c>
      <c r="I24" s="6" t="s">
        <v>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8</v>
      </c>
      <c r="P24" s="6">
        <v>1</v>
      </c>
      <c r="Q24" s="6">
        <v>0</v>
      </c>
      <c r="R24" s="6">
        <v>0</v>
      </c>
      <c r="S24" s="6">
        <v>0</v>
      </c>
      <c r="T24" s="6">
        <v>0</v>
      </c>
      <c r="U24" s="6">
        <v>8</v>
      </c>
      <c r="V24" s="6">
        <v>0</v>
      </c>
      <c r="W24" s="6">
        <v>0</v>
      </c>
      <c r="X24" s="6">
        <v>8</v>
      </c>
      <c r="Y24" s="6">
        <v>8</v>
      </c>
      <c r="Z24" s="23">
        <v>100</v>
      </c>
    </row>
    <row r="25" spans="1:26" ht="30" x14ac:dyDescent="0.25">
      <c r="A25" s="4">
        <v>10</v>
      </c>
      <c r="B25" s="4" t="s">
        <v>517</v>
      </c>
      <c r="C25" s="5" t="s">
        <v>47</v>
      </c>
      <c r="D25" s="6" t="s">
        <v>1</v>
      </c>
      <c r="E25" s="5" t="s">
        <v>50</v>
      </c>
      <c r="F25" s="5" t="s">
        <v>8</v>
      </c>
      <c r="G25" s="5" t="s">
        <v>4</v>
      </c>
      <c r="H25" s="6" t="s">
        <v>345</v>
      </c>
      <c r="I25" s="6" t="s">
        <v>9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10</v>
      </c>
      <c r="P25" s="6">
        <v>10</v>
      </c>
      <c r="Q25" s="6">
        <v>0</v>
      </c>
      <c r="R25" s="6">
        <v>0</v>
      </c>
      <c r="S25" s="6">
        <v>0</v>
      </c>
      <c r="T25" s="6">
        <v>0</v>
      </c>
      <c r="U25" s="6">
        <v>10</v>
      </c>
      <c r="V25" s="6">
        <v>0</v>
      </c>
      <c r="W25" s="6">
        <v>0</v>
      </c>
      <c r="X25" s="6">
        <v>10</v>
      </c>
      <c r="Y25" s="6">
        <v>7</v>
      </c>
      <c r="Z25" s="23">
        <v>70</v>
      </c>
    </row>
    <row r="26" spans="1:26" ht="30" x14ac:dyDescent="0.25">
      <c r="A26" s="4">
        <v>1</v>
      </c>
      <c r="B26" s="4" t="s">
        <v>385</v>
      </c>
      <c r="C26" s="5" t="s">
        <v>51</v>
      </c>
      <c r="D26" s="6" t="s">
        <v>1</v>
      </c>
      <c r="E26" s="5" t="s">
        <v>52</v>
      </c>
      <c r="F26" s="5" t="s">
        <v>3</v>
      </c>
      <c r="G26" s="5" t="s">
        <v>4</v>
      </c>
      <c r="H26" s="6" t="s">
        <v>345</v>
      </c>
      <c r="I26" s="6" t="s">
        <v>5</v>
      </c>
      <c r="J26" s="6">
        <v>28</v>
      </c>
      <c r="K26" s="6">
        <v>7</v>
      </c>
      <c r="L26" s="6">
        <v>0</v>
      </c>
      <c r="M26" s="6">
        <v>28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28</v>
      </c>
      <c r="V26" s="6">
        <v>0</v>
      </c>
      <c r="W26" s="6">
        <v>0</v>
      </c>
      <c r="X26" s="6">
        <v>28</v>
      </c>
      <c r="Y26" s="6">
        <v>16</v>
      </c>
      <c r="Z26" s="23">
        <v>57.142857142857103</v>
      </c>
    </row>
    <row r="27" spans="1:26" ht="30" x14ac:dyDescent="0.25">
      <c r="A27" s="4">
        <v>10</v>
      </c>
      <c r="B27" s="4" t="s">
        <v>518</v>
      </c>
      <c r="C27" s="5" t="s">
        <v>53</v>
      </c>
      <c r="D27" s="6" t="s">
        <v>1</v>
      </c>
      <c r="E27" s="5" t="s">
        <v>54</v>
      </c>
      <c r="F27" s="5" t="s">
        <v>3</v>
      </c>
      <c r="G27" s="5" t="s">
        <v>4</v>
      </c>
      <c r="H27" s="6" t="s">
        <v>345</v>
      </c>
      <c r="I27" s="6" t="s">
        <v>5</v>
      </c>
      <c r="J27" s="6">
        <v>28</v>
      </c>
      <c r="K27" s="6">
        <v>9</v>
      </c>
      <c r="L27" s="6">
        <v>0</v>
      </c>
      <c r="M27" s="6">
        <v>0</v>
      </c>
      <c r="N27" s="6">
        <v>0</v>
      </c>
      <c r="O27" s="6">
        <v>3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31</v>
      </c>
      <c r="V27" s="6">
        <v>0</v>
      </c>
      <c r="W27" s="6">
        <v>0</v>
      </c>
      <c r="X27" s="6">
        <v>31</v>
      </c>
      <c r="Y27" s="6">
        <v>19</v>
      </c>
      <c r="Z27" s="23">
        <v>61.290322580645103</v>
      </c>
    </row>
    <row r="28" spans="1:26" ht="30" x14ac:dyDescent="0.25">
      <c r="A28" s="4">
        <v>12</v>
      </c>
      <c r="B28" s="4" t="s">
        <v>536</v>
      </c>
      <c r="C28" s="5" t="s">
        <v>55</v>
      </c>
      <c r="D28" s="6" t="s">
        <v>1</v>
      </c>
      <c r="E28" s="5" t="s">
        <v>56</v>
      </c>
      <c r="F28" s="5" t="s">
        <v>8</v>
      </c>
      <c r="G28" s="5" t="s">
        <v>4</v>
      </c>
      <c r="H28" s="6" t="s">
        <v>345</v>
      </c>
      <c r="I28" s="6" t="s">
        <v>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18</v>
      </c>
      <c r="P28" s="6">
        <v>18</v>
      </c>
      <c r="Q28" s="6">
        <v>0</v>
      </c>
      <c r="R28" s="6">
        <v>0</v>
      </c>
      <c r="S28" s="6">
        <v>0</v>
      </c>
      <c r="T28" s="6">
        <v>0</v>
      </c>
      <c r="U28" s="6">
        <v>18</v>
      </c>
      <c r="V28" s="6">
        <v>0</v>
      </c>
      <c r="W28" s="6">
        <v>0</v>
      </c>
      <c r="X28" s="6">
        <v>18</v>
      </c>
      <c r="Y28" s="6">
        <v>17</v>
      </c>
      <c r="Z28" s="23">
        <v>94.4444444444444</v>
      </c>
    </row>
    <row r="29" spans="1:26" ht="30" x14ac:dyDescent="0.25">
      <c r="A29" s="4" t="s">
        <v>372</v>
      </c>
      <c r="B29" s="4" t="s">
        <v>397</v>
      </c>
      <c r="C29" s="5" t="s">
        <v>57</v>
      </c>
      <c r="D29" s="6" t="s">
        <v>1</v>
      </c>
      <c r="E29" s="5" t="s">
        <v>58</v>
      </c>
      <c r="F29" s="5" t="s">
        <v>8</v>
      </c>
      <c r="G29" s="5" t="s">
        <v>4</v>
      </c>
      <c r="H29" s="6" t="s">
        <v>345</v>
      </c>
      <c r="I29" s="6" t="s">
        <v>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30</v>
      </c>
      <c r="P29" s="6">
        <v>30</v>
      </c>
      <c r="Q29" s="6">
        <v>0</v>
      </c>
      <c r="R29" s="6">
        <v>0</v>
      </c>
      <c r="S29" s="6">
        <v>0</v>
      </c>
      <c r="T29" s="6">
        <v>0</v>
      </c>
      <c r="U29" s="6">
        <v>30</v>
      </c>
      <c r="V29" s="6">
        <v>0</v>
      </c>
      <c r="W29" s="6">
        <v>0</v>
      </c>
      <c r="X29" s="6">
        <v>30</v>
      </c>
      <c r="Y29" s="6">
        <v>20</v>
      </c>
      <c r="Z29" s="23">
        <v>66.6666666666666</v>
      </c>
    </row>
    <row r="30" spans="1:26" ht="30" x14ac:dyDescent="0.25">
      <c r="A30" s="4" t="s">
        <v>372</v>
      </c>
      <c r="B30" s="4" t="s">
        <v>397</v>
      </c>
      <c r="C30" s="5" t="s">
        <v>57</v>
      </c>
      <c r="D30" s="6" t="s">
        <v>1</v>
      </c>
      <c r="E30" s="5" t="s">
        <v>59</v>
      </c>
      <c r="F30" s="5" t="s">
        <v>8</v>
      </c>
      <c r="G30" s="5" t="s">
        <v>4</v>
      </c>
      <c r="H30" s="6" t="s">
        <v>345</v>
      </c>
      <c r="I30" s="6" t="s">
        <v>25</v>
      </c>
      <c r="J30" s="6">
        <v>39</v>
      </c>
      <c r="K30" s="6">
        <v>12</v>
      </c>
      <c r="L30" s="6">
        <v>0</v>
      </c>
      <c r="M30" s="6">
        <v>0</v>
      </c>
      <c r="N30" s="6">
        <v>0</v>
      </c>
      <c r="O30" s="6">
        <v>2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41</v>
      </c>
      <c r="V30" s="6">
        <v>0</v>
      </c>
      <c r="W30" s="6">
        <v>0</v>
      </c>
      <c r="X30" s="6">
        <v>41</v>
      </c>
      <c r="Y30" s="6">
        <v>41</v>
      </c>
      <c r="Z30" s="23">
        <v>100</v>
      </c>
    </row>
    <row r="31" spans="1:26" x14ac:dyDescent="0.25">
      <c r="A31" s="4">
        <v>5</v>
      </c>
      <c r="B31" s="4" t="s">
        <v>454</v>
      </c>
      <c r="C31" s="5" t="s">
        <v>60</v>
      </c>
      <c r="D31" s="6" t="s">
        <v>1</v>
      </c>
      <c r="E31" s="5" t="s">
        <v>61</v>
      </c>
      <c r="F31" s="5" t="s">
        <v>3</v>
      </c>
      <c r="G31" s="5" t="s">
        <v>4</v>
      </c>
      <c r="H31" s="6" t="s">
        <v>345</v>
      </c>
      <c r="I31" s="6" t="s">
        <v>5</v>
      </c>
      <c r="J31" s="6">
        <v>10</v>
      </c>
      <c r="K31" s="6">
        <v>3</v>
      </c>
      <c r="L31" s="6">
        <v>0</v>
      </c>
      <c r="M31" s="6">
        <v>0</v>
      </c>
      <c r="N31" s="6">
        <v>0</v>
      </c>
      <c r="O31" s="6">
        <v>10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20</v>
      </c>
      <c r="V31" s="6">
        <v>0</v>
      </c>
      <c r="W31" s="6">
        <v>0</v>
      </c>
      <c r="X31" s="6">
        <v>20</v>
      </c>
      <c r="Y31" s="6">
        <v>14</v>
      </c>
      <c r="Z31" s="23">
        <v>70</v>
      </c>
    </row>
    <row r="32" spans="1:26" x14ac:dyDescent="0.25">
      <c r="A32" s="4">
        <v>12</v>
      </c>
      <c r="B32" s="4" t="s">
        <v>536</v>
      </c>
      <c r="C32" s="5" t="s">
        <v>62</v>
      </c>
      <c r="D32" s="6" t="s">
        <v>1</v>
      </c>
      <c r="E32" s="5" t="s">
        <v>63</v>
      </c>
      <c r="F32" s="5" t="s">
        <v>3</v>
      </c>
      <c r="G32" s="5" t="s">
        <v>4</v>
      </c>
      <c r="H32" s="6" t="s">
        <v>345</v>
      </c>
      <c r="I32" s="6" t="s">
        <v>25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200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200</v>
      </c>
      <c r="V32" s="6">
        <v>0</v>
      </c>
      <c r="W32" s="6">
        <v>0</v>
      </c>
      <c r="X32" s="6">
        <v>200</v>
      </c>
      <c r="Y32" s="6">
        <v>169</v>
      </c>
      <c r="Z32" s="23">
        <v>84.5</v>
      </c>
    </row>
    <row r="33" spans="1:26" ht="30" x14ac:dyDescent="0.25">
      <c r="A33" s="4">
        <v>1</v>
      </c>
      <c r="B33" s="4" t="s">
        <v>384</v>
      </c>
      <c r="C33" s="5" t="s">
        <v>64</v>
      </c>
      <c r="D33" s="6" t="s">
        <v>1</v>
      </c>
      <c r="E33" s="5" t="s">
        <v>65</v>
      </c>
      <c r="F33" s="5" t="s">
        <v>3</v>
      </c>
      <c r="G33" s="5" t="s">
        <v>4</v>
      </c>
      <c r="H33" s="6" t="s">
        <v>345</v>
      </c>
      <c r="I33" s="6" t="s">
        <v>5</v>
      </c>
      <c r="J33" s="6">
        <v>7</v>
      </c>
      <c r="K33" s="6">
        <v>3</v>
      </c>
      <c r="L33" s="6">
        <v>0</v>
      </c>
      <c r="M33" s="6">
        <v>0</v>
      </c>
      <c r="N33" s="6">
        <v>0</v>
      </c>
      <c r="O33" s="6">
        <v>3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10</v>
      </c>
      <c r="V33" s="6">
        <v>0</v>
      </c>
      <c r="W33" s="6">
        <v>0</v>
      </c>
      <c r="X33" s="6">
        <v>10</v>
      </c>
      <c r="Y33" s="6">
        <v>2</v>
      </c>
      <c r="Z33" s="23">
        <v>20</v>
      </c>
    </row>
    <row r="34" spans="1:26" x14ac:dyDescent="0.25">
      <c r="A34" s="4">
        <v>14</v>
      </c>
      <c r="B34" s="4" t="s">
        <v>561</v>
      </c>
      <c r="C34" s="5" t="s">
        <v>66</v>
      </c>
      <c r="D34" s="6" t="s">
        <v>1</v>
      </c>
      <c r="E34" s="5" t="s">
        <v>67</v>
      </c>
      <c r="F34" s="5" t="s">
        <v>3</v>
      </c>
      <c r="G34" s="5" t="s">
        <v>4</v>
      </c>
      <c r="H34" s="6" t="s">
        <v>345</v>
      </c>
      <c r="I34" s="6" t="s">
        <v>5</v>
      </c>
      <c r="J34" s="6">
        <v>28</v>
      </c>
      <c r="K34" s="6">
        <v>5</v>
      </c>
      <c r="L34" s="6">
        <v>0</v>
      </c>
      <c r="M34" s="6">
        <v>0</v>
      </c>
      <c r="N34" s="6">
        <v>0</v>
      </c>
      <c r="O34" s="6">
        <v>40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68</v>
      </c>
      <c r="V34" s="6">
        <v>0</v>
      </c>
      <c r="W34" s="6">
        <v>0</v>
      </c>
      <c r="X34" s="6">
        <v>68</v>
      </c>
      <c r="Y34" s="6">
        <v>63</v>
      </c>
      <c r="Z34" s="23">
        <v>92.647058823529406</v>
      </c>
    </row>
    <row r="35" spans="1:26" x14ac:dyDescent="0.25">
      <c r="A35" s="4">
        <v>12</v>
      </c>
      <c r="B35" s="4" t="s">
        <v>536</v>
      </c>
      <c r="C35" s="5" t="s">
        <v>68</v>
      </c>
      <c r="D35" s="6" t="s">
        <v>1</v>
      </c>
      <c r="E35" s="5" t="s">
        <v>69</v>
      </c>
      <c r="F35" s="5" t="s">
        <v>3</v>
      </c>
      <c r="G35" s="5" t="s">
        <v>4</v>
      </c>
      <c r="H35" s="6" t="s">
        <v>345</v>
      </c>
      <c r="I35" s="6" t="s">
        <v>5</v>
      </c>
      <c r="J35" s="6">
        <v>6</v>
      </c>
      <c r="K35" s="6">
        <v>2</v>
      </c>
      <c r="L35" s="6">
        <v>0</v>
      </c>
      <c r="M35" s="6">
        <v>0</v>
      </c>
      <c r="N35" s="6">
        <v>0</v>
      </c>
      <c r="O35" s="6">
        <v>13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19</v>
      </c>
      <c r="V35" s="6">
        <v>0</v>
      </c>
      <c r="W35" s="6">
        <v>0</v>
      </c>
      <c r="X35" s="6">
        <v>19</v>
      </c>
      <c r="Y35" s="6">
        <v>27</v>
      </c>
      <c r="Z35" s="23">
        <v>142.105263157894</v>
      </c>
    </row>
    <row r="36" spans="1:26" ht="30" x14ac:dyDescent="0.25">
      <c r="A36" s="4">
        <v>6</v>
      </c>
      <c r="B36" s="4" t="s">
        <v>464</v>
      </c>
      <c r="C36" s="5" t="s">
        <v>289</v>
      </c>
      <c r="D36" s="6" t="s">
        <v>70</v>
      </c>
      <c r="E36" s="5" t="s">
        <v>465</v>
      </c>
      <c r="F36" s="5" t="s">
        <v>71</v>
      </c>
      <c r="G36" s="5" t="s">
        <v>72</v>
      </c>
      <c r="H36" s="6" t="s">
        <v>344</v>
      </c>
      <c r="I36" s="6" t="s">
        <v>9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9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9</v>
      </c>
      <c r="V36" s="6">
        <v>0</v>
      </c>
      <c r="W36" s="6">
        <v>0</v>
      </c>
      <c r="X36" s="6">
        <v>9</v>
      </c>
      <c r="Y36" s="6">
        <v>9</v>
      </c>
      <c r="Z36" s="23">
        <v>100</v>
      </c>
    </row>
    <row r="37" spans="1:26" ht="30" x14ac:dyDescent="0.25">
      <c r="A37" s="4">
        <v>12</v>
      </c>
      <c r="B37" s="4" t="s">
        <v>536</v>
      </c>
      <c r="C37" s="5" t="s">
        <v>537</v>
      </c>
      <c r="D37" s="6" t="s">
        <v>70</v>
      </c>
      <c r="E37" s="5" t="s">
        <v>538</v>
      </c>
      <c r="F37" s="5" t="s">
        <v>3</v>
      </c>
      <c r="G37" s="5" t="s">
        <v>72</v>
      </c>
      <c r="H37" s="6" t="s">
        <v>344</v>
      </c>
      <c r="I37" s="6" t="s">
        <v>5</v>
      </c>
      <c r="J37" s="6">
        <v>34</v>
      </c>
      <c r="K37" s="6">
        <v>12</v>
      </c>
      <c r="L37" s="6">
        <v>0</v>
      </c>
      <c r="M37" s="6">
        <v>0</v>
      </c>
      <c r="N37" s="6">
        <v>0</v>
      </c>
      <c r="O37" s="6">
        <v>24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58</v>
      </c>
      <c r="V37" s="6">
        <v>0</v>
      </c>
      <c r="W37" s="6">
        <v>0</v>
      </c>
      <c r="X37" s="6">
        <v>58</v>
      </c>
      <c r="Y37" s="6">
        <v>24</v>
      </c>
      <c r="Z37" s="23">
        <v>41.379310344827502</v>
      </c>
    </row>
    <row r="38" spans="1:26" ht="45" x14ac:dyDescent="0.25">
      <c r="A38" s="4">
        <v>2</v>
      </c>
      <c r="B38" s="4" t="s">
        <v>399</v>
      </c>
      <c r="C38" s="5" t="s">
        <v>398</v>
      </c>
      <c r="D38" s="6" t="s">
        <v>70</v>
      </c>
      <c r="E38" s="5" t="s">
        <v>435</v>
      </c>
      <c r="F38" s="5" t="s">
        <v>3</v>
      </c>
      <c r="G38" s="5" t="s">
        <v>73</v>
      </c>
      <c r="H38" s="6" t="s">
        <v>345</v>
      </c>
      <c r="I38" s="6" t="s">
        <v>25</v>
      </c>
      <c r="J38" s="6">
        <v>25</v>
      </c>
      <c r="K38" s="6">
        <v>8</v>
      </c>
      <c r="L38" s="6">
        <v>0</v>
      </c>
      <c r="M38" s="6">
        <v>0</v>
      </c>
      <c r="N38" s="6">
        <v>0</v>
      </c>
      <c r="O38" s="6">
        <v>14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39</v>
      </c>
      <c r="V38" s="6">
        <v>0</v>
      </c>
      <c r="W38" s="6">
        <v>0</v>
      </c>
      <c r="X38" s="6">
        <v>39</v>
      </c>
      <c r="Y38" s="6">
        <v>2</v>
      </c>
      <c r="Z38" s="23">
        <v>5.1282051282051198</v>
      </c>
    </row>
    <row r="39" spans="1:26" x14ac:dyDescent="0.25">
      <c r="A39" s="4">
        <v>1</v>
      </c>
      <c r="B39" s="4" t="s">
        <v>384</v>
      </c>
      <c r="C39" s="5" t="s">
        <v>387</v>
      </c>
      <c r="D39" s="6" t="s">
        <v>70</v>
      </c>
      <c r="E39" s="5" t="s">
        <v>389</v>
      </c>
      <c r="F39" s="5" t="s">
        <v>3</v>
      </c>
      <c r="G39" s="5" t="s">
        <v>72</v>
      </c>
      <c r="H39" s="6" t="s">
        <v>344</v>
      </c>
      <c r="I39" s="6" t="s">
        <v>5</v>
      </c>
      <c r="J39" s="6">
        <v>42</v>
      </c>
      <c r="K39" s="6">
        <v>12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42</v>
      </c>
      <c r="V39" s="6">
        <v>0</v>
      </c>
      <c r="W39" s="6">
        <v>0</v>
      </c>
      <c r="X39" s="6">
        <v>42</v>
      </c>
      <c r="Y39" s="6">
        <v>6</v>
      </c>
      <c r="Z39" s="23">
        <v>14.285714285714199</v>
      </c>
    </row>
    <row r="40" spans="1:26" s="43" customFormat="1" ht="45" x14ac:dyDescent="0.25">
      <c r="A40" s="4">
        <v>7</v>
      </c>
      <c r="B40" s="4" t="s">
        <v>480</v>
      </c>
      <c r="C40" s="5" t="s">
        <v>481</v>
      </c>
      <c r="D40" s="41" t="s">
        <v>70</v>
      </c>
      <c r="E40" s="5" t="s">
        <v>482</v>
      </c>
      <c r="F40" s="5" t="s">
        <v>3</v>
      </c>
      <c r="G40" s="5" t="s">
        <v>73</v>
      </c>
      <c r="H40" s="41" t="s">
        <v>344</v>
      </c>
      <c r="I40" s="41" t="s">
        <v>5</v>
      </c>
      <c r="J40" s="41">
        <v>10</v>
      </c>
      <c r="K40" s="41">
        <v>5</v>
      </c>
      <c r="L40" s="41">
        <v>0</v>
      </c>
      <c r="M40" s="41">
        <v>0</v>
      </c>
      <c r="N40" s="41">
        <v>0</v>
      </c>
      <c r="O40" s="41">
        <v>18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28</v>
      </c>
      <c r="V40" s="41">
        <v>0</v>
      </c>
      <c r="W40" s="41">
        <v>0</v>
      </c>
      <c r="X40" s="41">
        <v>28</v>
      </c>
      <c r="Y40" s="41">
        <v>25</v>
      </c>
      <c r="Z40" s="42">
        <v>89.285714285714207</v>
      </c>
    </row>
    <row r="41" spans="1:26" ht="30" x14ac:dyDescent="0.25">
      <c r="A41" s="4">
        <v>4</v>
      </c>
      <c r="B41" s="4" t="s">
        <v>425</v>
      </c>
      <c r="C41" s="5" t="s">
        <v>74</v>
      </c>
      <c r="D41" s="6" t="s">
        <v>70</v>
      </c>
      <c r="E41" s="5" t="s">
        <v>75</v>
      </c>
      <c r="F41" s="5" t="s">
        <v>3</v>
      </c>
      <c r="G41" s="5" t="s">
        <v>72</v>
      </c>
      <c r="H41" s="6" t="s">
        <v>344</v>
      </c>
      <c r="I41" s="6" t="s">
        <v>5</v>
      </c>
      <c r="J41" s="6">
        <v>21</v>
      </c>
      <c r="K41" s="6">
        <v>7</v>
      </c>
      <c r="L41" s="6">
        <v>0</v>
      </c>
      <c r="M41" s="6">
        <v>0</v>
      </c>
      <c r="N41" s="6">
        <v>0</v>
      </c>
      <c r="O41" s="6">
        <v>10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31</v>
      </c>
      <c r="V41" s="6">
        <v>0</v>
      </c>
      <c r="W41" s="6">
        <v>0</v>
      </c>
      <c r="X41" s="6">
        <v>31</v>
      </c>
      <c r="Y41" s="6">
        <v>3</v>
      </c>
      <c r="Z41" s="23">
        <v>9.67741935483871</v>
      </c>
    </row>
    <row r="42" spans="1:26" ht="30" x14ac:dyDescent="0.25">
      <c r="A42" s="4">
        <v>5</v>
      </c>
      <c r="B42" s="4" t="s">
        <v>453</v>
      </c>
      <c r="C42" s="5" t="s">
        <v>455</v>
      </c>
      <c r="D42" s="6" t="s">
        <v>70</v>
      </c>
      <c r="E42" s="5" t="s">
        <v>456</v>
      </c>
      <c r="F42" s="5" t="s">
        <v>3</v>
      </c>
      <c r="G42" s="5" t="s">
        <v>72</v>
      </c>
      <c r="H42" s="6" t="s">
        <v>344</v>
      </c>
      <c r="I42" s="6" t="s">
        <v>5</v>
      </c>
      <c r="J42" s="6">
        <v>16</v>
      </c>
      <c r="K42" s="6">
        <v>4</v>
      </c>
      <c r="L42" s="6">
        <v>0</v>
      </c>
      <c r="M42" s="6">
        <v>0</v>
      </c>
      <c r="N42" s="6">
        <v>0</v>
      </c>
      <c r="O42" s="6">
        <v>12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28</v>
      </c>
      <c r="V42" s="6">
        <v>0</v>
      </c>
      <c r="W42" s="6">
        <v>0</v>
      </c>
      <c r="X42" s="6">
        <v>28</v>
      </c>
      <c r="Y42" s="6">
        <v>19</v>
      </c>
      <c r="Z42" s="23">
        <v>67.857142857142804</v>
      </c>
    </row>
    <row r="43" spans="1:26" x14ac:dyDescent="0.25">
      <c r="A43" s="4">
        <v>13</v>
      </c>
      <c r="B43" s="4" t="s">
        <v>549</v>
      </c>
      <c r="C43" s="5" t="s">
        <v>546</v>
      </c>
      <c r="D43" s="6" t="s">
        <v>70</v>
      </c>
      <c r="E43" s="5" t="s">
        <v>547</v>
      </c>
      <c r="F43" s="5" t="s">
        <v>3</v>
      </c>
      <c r="G43" s="5" t="s">
        <v>72</v>
      </c>
      <c r="H43" s="6" t="s">
        <v>344</v>
      </c>
      <c r="I43" s="6" t="s">
        <v>5</v>
      </c>
      <c r="J43" s="6">
        <v>7</v>
      </c>
      <c r="K43" s="6">
        <v>3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7</v>
      </c>
      <c r="V43" s="6">
        <v>0</v>
      </c>
      <c r="W43" s="6">
        <v>0</v>
      </c>
      <c r="X43" s="6">
        <v>7</v>
      </c>
      <c r="Y43" s="6">
        <v>5</v>
      </c>
      <c r="Z43" s="23">
        <v>71.428571428571402</v>
      </c>
    </row>
    <row r="44" spans="1:26" ht="45" x14ac:dyDescent="0.25">
      <c r="A44" s="4">
        <v>10</v>
      </c>
      <c r="B44" s="4" t="s">
        <v>517</v>
      </c>
      <c r="C44" s="5" t="s">
        <v>515</v>
      </c>
      <c r="D44" s="6" t="s">
        <v>70</v>
      </c>
      <c r="E44" s="5" t="s">
        <v>513</v>
      </c>
      <c r="F44" s="5" t="s">
        <v>16</v>
      </c>
      <c r="G44" s="5" t="s">
        <v>73</v>
      </c>
      <c r="H44" s="6" t="s">
        <v>345</v>
      </c>
      <c r="I44" s="6" t="s">
        <v>5</v>
      </c>
      <c r="J44" s="6">
        <v>89</v>
      </c>
      <c r="K44" s="6">
        <v>28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89</v>
      </c>
      <c r="V44" s="6">
        <v>0</v>
      </c>
      <c r="W44" s="6">
        <v>0</v>
      </c>
      <c r="X44" s="6">
        <v>89</v>
      </c>
      <c r="Y44" s="6">
        <v>87</v>
      </c>
      <c r="Z44" s="23">
        <v>97.752808988764002</v>
      </c>
    </row>
    <row r="45" spans="1:26" ht="30" x14ac:dyDescent="0.25">
      <c r="A45" s="4">
        <v>1</v>
      </c>
      <c r="B45" s="4" t="s">
        <v>386</v>
      </c>
      <c r="C45" s="5" t="s">
        <v>429</v>
      </c>
      <c r="D45" s="6" t="s">
        <v>70</v>
      </c>
      <c r="E45" s="5" t="s">
        <v>388</v>
      </c>
      <c r="F45" s="5" t="s">
        <v>3</v>
      </c>
      <c r="G45" s="5" t="s">
        <v>72</v>
      </c>
      <c r="H45" s="6" t="s">
        <v>344</v>
      </c>
      <c r="I45" s="6" t="s">
        <v>5</v>
      </c>
      <c r="J45" s="6">
        <v>16</v>
      </c>
      <c r="K45" s="6">
        <v>5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16</v>
      </c>
      <c r="V45" s="6">
        <v>0</v>
      </c>
      <c r="W45" s="6">
        <v>0</v>
      </c>
      <c r="X45" s="6">
        <v>16</v>
      </c>
      <c r="Y45" s="6">
        <v>3</v>
      </c>
      <c r="Z45" s="23">
        <v>18.75</v>
      </c>
    </row>
    <row r="46" spans="1:26" x14ac:dyDescent="0.25">
      <c r="A46" s="4">
        <v>6</v>
      </c>
      <c r="B46" s="4" t="s">
        <v>464</v>
      </c>
      <c r="C46" s="5" t="s">
        <v>289</v>
      </c>
      <c r="D46" s="6" t="s">
        <v>70</v>
      </c>
      <c r="E46" s="5" t="s">
        <v>466</v>
      </c>
      <c r="F46" s="5" t="s">
        <v>3</v>
      </c>
      <c r="G46" s="5" t="s">
        <v>72</v>
      </c>
      <c r="H46" s="6" t="s">
        <v>344</v>
      </c>
      <c r="I46" s="6" t="s">
        <v>5</v>
      </c>
      <c r="J46" s="6">
        <v>15</v>
      </c>
      <c r="K46" s="6">
        <v>6</v>
      </c>
      <c r="L46" s="6">
        <v>0</v>
      </c>
      <c r="M46" s="6">
        <v>0</v>
      </c>
      <c r="N46" s="6">
        <v>0</v>
      </c>
      <c r="O46" s="6">
        <v>10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25</v>
      </c>
      <c r="V46" s="6">
        <v>0</v>
      </c>
      <c r="W46" s="6">
        <v>0</v>
      </c>
      <c r="X46" s="6">
        <v>25</v>
      </c>
      <c r="Y46" s="6">
        <v>17</v>
      </c>
      <c r="Z46" s="23">
        <v>68</v>
      </c>
    </row>
    <row r="47" spans="1:26" x14ac:dyDescent="0.25">
      <c r="A47" s="4">
        <v>14</v>
      </c>
      <c r="B47" s="4" t="s">
        <v>560</v>
      </c>
      <c r="C47" s="5" t="s">
        <v>545</v>
      </c>
      <c r="D47" s="6" t="s">
        <v>70</v>
      </c>
      <c r="E47" s="5" t="s">
        <v>548</v>
      </c>
      <c r="F47" s="5" t="s">
        <v>3</v>
      </c>
      <c r="G47" s="5" t="s">
        <v>72</v>
      </c>
      <c r="H47" s="6" t="s">
        <v>344</v>
      </c>
      <c r="I47" s="6" t="s">
        <v>5</v>
      </c>
      <c r="J47" s="6">
        <v>15</v>
      </c>
      <c r="K47" s="6">
        <v>3</v>
      </c>
      <c r="L47" s="6">
        <v>0</v>
      </c>
      <c r="M47" s="6">
        <v>0</v>
      </c>
      <c r="N47" s="6">
        <v>0</v>
      </c>
      <c r="O47" s="6">
        <v>15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30</v>
      </c>
      <c r="V47" s="6">
        <v>0</v>
      </c>
      <c r="W47" s="6">
        <v>0</v>
      </c>
      <c r="X47" s="6">
        <v>30</v>
      </c>
      <c r="Y47" s="6">
        <v>7</v>
      </c>
      <c r="Z47" s="23">
        <v>23.3333333333333</v>
      </c>
    </row>
    <row r="48" spans="1:26" ht="30" x14ac:dyDescent="0.25">
      <c r="A48" s="4" t="s">
        <v>372</v>
      </c>
      <c r="B48" s="4" t="s">
        <v>397</v>
      </c>
      <c r="C48" s="5" t="s">
        <v>393</v>
      </c>
      <c r="D48" s="6" t="s">
        <v>70</v>
      </c>
      <c r="E48" s="5" t="s">
        <v>394</v>
      </c>
      <c r="F48" s="5" t="s">
        <v>3</v>
      </c>
      <c r="G48" s="5" t="s">
        <v>72</v>
      </c>
      <c r="H48" s="6" t="s">
        <v>344</v>
      </c>
      <c r="I48" s="6" t="s">
        <v>5</v>
      </c>
      <c r="J48" s="6">
        <v>18</v>
      </c>
      <c r="K48" s="6">
        <v>6</v>
      </c>
      <c r="L48" s="6">
        <v>0</v>
      </c>
      <c r="M48" s="6">
        <v>0</v>
      </c>
      <c r="N48" s="6">
        <v>0</v>
      </c>
      <c r="O48" s="6">
        <v>4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22</v>
      </c>
      <c r="V48" s="6">
        <v>0</v>
      </c>
      <c r="W48" s="6">
        <v>0</v>
      </c>
      <c r="X48" s="6">
        <v>22</v>
      </c>
      <c r="Y48" s="6">
        <v>10</v>
      </c>
      <c r="Z48" s="23">
        <v>45.454545454545404</v>
      </c>
    </row>
    <row r="49" spans="1:26" ht="30" x14ac:dyDescent="0.25">
      <c r="A49" s="4">
        <v>3</v>
      </c>
      <c r="B49" s="4" t="s">
        <v>413</v>
      </c>
      <c r="C49" s="5" t="s">
        <v>414</v>
      </c>
      <c r="D49" s="6" t="s">
        <v>70</v>
      </c>
      <c r="E49" s="5" t="s">
        <v>415</v>
      </c>
      <c r="F49" s="5" t="s">
        <v>3</v>
      </c>
      <c r="G49" s="5" t="s">
        <v>72</v>
      </c>
      <c r="H49" s="6" t="s">
        <v>344</v>
      </c>
      <c r="I49" s="6" t="s">
        <v>5</v>
      </c>
      <c r="J49" s="6">
        <v>32</v>
      </c>
      <c r="K49" s="6">
        <v>8</v>
      </c>
      <c r="L49" s="6">
        <v>0</v>
      </c>
      <c r="M49" s="6">
        <v>0</v>
      </c>
      <c r="N49" s="6">
        <v>0</v>
      </c>
      <c r="O49" s="6">
        <v>33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65</v>
      </c>
      <c r="V49" s="6">
        <v>0</v>
      </c>
      <c r="W49" s="6">
        <v>0</v>
      </c>
      <c r="X49" s="6">
        <v>65</v>
      </c>
      <c r="Y49" s="6">
        <v>54</v>
      </c>
      <c r="Z49" s="23">
        <v>83.076923076922995</v>
      </c>
    </row>
    <row r="50" spans="1:26" ht="45" x14ac:dyDescent="0.25">
      <c r="A50" s="4">
        <v>12</v>
      </c>
      <c r="B50" s="4" t="s">
        <v>536</v>
      </c>
      <c r="C50" s="5" t="s">
        <v>34</v>
      </c>
      <c r="D50" s="6" t="s">
        <v>1</v>
      </c>
      <c r="E50" s="5" t="s">
        <v>539</v>
      </c>
      <c r="F50" s="5" t="s">
        <v>3</v>
      </c>
      <c r="G50" s="5" t="s">
        <v>73</v>
      </c>
      <c r="H50" s="6" t="s">
        <v>344</v>
      </c>
      <c r="I50" s="6" t="s">
        <v>5</v>
      </c>
      <c r="J50" s="6">
        <v>9</v>
      </c>
      <c r="K50" s="6">
        <v>4</v>
      </c>
      <c r="L50" s="6">
        <v>0</v>
      </c>
      <c r="M50" s="6">
        <v>0</v>
      </c>
      <c r="N50" s="6">
        <v>0</v>
      </c>
      <c r="O50" s="6">
        <v>8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17</v>
      </c>
      <c r="V50" s="6">
        <v>0</v>
      </c>
      <c r="W50" s="6">
        <v>0</v>
      </c>
      <c r="X50" s="6">
        <v>17</v>
      </c>
      <c r="Y50" s="6">
        <v>15</v>
      </c>
      <c r="Z50" s="23">
        <v>88.235294117647001</v>
      </c>
    </row>
    <row r="51" spans="1:26" ht="30" x14ac:dyDescent="0.25">
      <c r="A51" s="4">
        <v>1</v>
      </c>
      <c r="B51" s="4" t="s">
        <v>384</v>
      </c>
      <c r="C51" s="5" t="s">
        <v>76</v>
      </c>
      <c r="D51" s="6" t="s">
        <v>1</v>
      </c>
      <c r="E51" s="5" t="s">
        <v>77</v>
      </c>
      <c r="F51" s="5" t="s">
        <v>8</v>
      </c>
      <c r="G51" s="5" t="s">
        <v>4</v>
      </c>
      <c r="H51" s="6" t="s">
        <v>345</v>
      </c>
      <c r="I51" s="6" t="s">
        <v>25</v>
      </c>
      <c r="J51" s="6">
        <v>50</v>
      </c>
      <c r="K51" s="6">
        <v>22</v>
      </c>
      <c r="L51" s="6">
        <v>0</v>
      </c>
      <c r="M51" s="6">
        <v>0</v>
      </c>
      <c r="N51" s="6">
        <v>0</v>
      </c>
      <c r="O51" s="6">
        <v>8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58</v>
      </c>
      <c r="V51" s="6">
        <v>0</v>
      </c>
      <c r="W51" s="6">
        <v>0</v>
      </c>
      <c r="X51" s="6">
        <v>58</v>
      </c>
      <c r="Y51" s="6">
        <v>38</v>
      </c>
      <c r="Z51" s="23">
        <v>65.517241379310306</v>
      </c>
    </row>
    <row r="52" spans="1:26" ht="30" x14ac:dyDescent="0.25">
      <c r="A52" s="4">
        <v>1</v>
      </c>
      <c r="B52" s="4" t="s">
        <v>384</v>
      </c>
      <c r="C52" s="5" t="s">
        <v>76</v>
      </c>
      <c r="D52" s="6" t="s">
        <v>1</v>
      </c>
      <c r="E52" s="5" t="s">
        <v>78</v>
      </c>
      <c r="F52" s="5" t="s">
        <v>8</v>
      </c>
      <c r="G52" s="5" t="s">
        <v>4</v>
      </c>
      <c r="H52" s="6" t="s">
        <v>345</v>
      </c>
      <c r="I52" s="6" t="s">
        <v>9</v>
      </c>
      <c r="J52" s="6">
        <v>16</v>
      </c>
      <c r="K52" s="6">
        <v>8</v>
      </c>
      <c r="L52" s="6">
        <v>0</v>
      </c>
      <c r="M52" s="6">
        <v>0</v>
      </c>
      <c r="N52" s="6">
        <v>0</v>
      </c>
      <c r="O52" s="6">
        <v>6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22</v>
      </c>
      <c r="V52" s="6">
        <v>0</v>
      </c>
      <c r="W52" s="6">
        <v>0</v>
      </c>
      <c r="X52" s="6">
        <v>22</v>
      </c>
      <c r="Y52" s="6">
        <v>24</v>
      </c>
      <c r="Z52" s="23">
        <v>109.09090909090899</v>
      </c>
    </row>
    <row r="53" spans="1:26" ht="30" x14ac:dyDescent="0.25">
      <c r="A53" s="4">
        <v>6</v>
      </c>
      <c r="B53" s="4" t="s">
        <v>463</v>
      </c>
      <c r="C53" s="5" t="s">
        <v>475</v>
      </c>
      <c r="D53" s="6" t="s">
        <v>1</v>
      </c>
      <c r="E53" s="5" t="s">
        <v>474</v>
      </c>
      <c r="F53" s="5" t="s">
        <v>3</v>
      </c>
      <c r="G53" s="5" t="s">
        <v>72</v>
      </c>
      <c r="H53" s="6" t="s">
        <v>345</v>
      </c>
      <c r="I53" s="6" t="s">
        <v>5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17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17</v>
      </c>
      <c r="V53" s="6">
        <v>0</v>
      </c>
      <c r="W53" s="6">
        <v>0</v>
      </c>
      <c r="X53" s="6">
        <v>17</v>
      </c>
      <c r="Y53" s="6">
        <v>17</v>
      </c>
      <c r="Z53" s="23">
        <v>100</v>
      </c>
    </row>
    <row r="54" spans="1:26" x14ac:dyDescent="0.25">
      <c r="A54" s="4" t="s">
        <v>372</v>
      </c>
      <c r="B54" s="4" t="s">
        <v>397</v>
      </c>
      <c r="C54" s="5" t="s">
        <v>396</v>
      </c>
      <c r="D54" s="6" t="s">
        <v>70</v>
      </c>
      <c r="E54" s="5" t="s">
        <v>395</v>
      </c>
      <c r="F54" s="5" t="s">
        <v>3</v>
      </c>
      <c r="G54" s="5" t="s">
        <v>72</v>
      </c>
      <c r="H54" s="6" t="s">
        <v>344</v>
      </c>
      <c r="I54" s="6" t="s">
        <v>5</v>
      </c>
      <c r="J54" s="6">
        <v>20</v>
      </c>
      <c r="K54" s="6">
        <v>9</v>
      </c>
      <c r="L54" s="6">
        <v>0</v>
      </c>
      <c r="M54" s="6">
        <v>0</v>
      </c>
      <c r="N54" s="6">
        <v>0</v>
      </c>
      <c r="O54" s="6">
        <v>20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40</v>
      </c>
      <c r="V54" s="6">
        <v>0</v>
      </c>
      <c r="W54" s="6">
        <v>0</v>
      </c>
      <c r="X54" s="6">
        <v>40</v>
      </c>
      <c r="Y54" s="6">
        <v>20</v>
      </c>
      <c r="Z54" s="23">
        <v>50</v>
      </c>
    </row>
    <row r="55" spans="1:26" ht="30" x14ac:dyDescent="0.25">
      <c r="A55" s="4">
        <v>1</v>
      </c>
      <c r="B55" s="4" t="s">
        <v>385</v>
      </c>
      <c r="C55" s="5" t="s">
        <v>390</v>
      </c>
      <c r="D55" s="6" t="s">
        <v>70</v>
      </c>
      <c r="E55" s="5" t="s">
        <v>391</v>
      </c>
      <c r="F55" s="5" t="s">
        <v>3</v>
      </c>
      <c r="G55" s="5" t="s">
        <v>72</v>
      </c>
      <c r="H55" s="6" t="s">
        <v>344</v>
      </c>
      <c r="I55" s="6" t="s">
        <v>5</v>
      </c>
      <c r="J55" s="6">
        <v>19</v>
      </c>
      <c r="K55" s="6">
        <v>5</v>
      </c>
      <c r="L55" s="6">
        <v>0</v>
      </c>
      <c r="M55" s="6">
        <v>0</v>
      </c>
      <c r="N55" s="6">
        <v>0</v>
      </c>
      <c r="O55" s="6">
        <v>16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35</v>
      </c>
      <c r="V55" s="6">
        <v>0</v>
      </c>
      <c r="W55" s="6">
        <v>0</v>
      </c>
      <c r="X55" s="6">
        <v>35</v>
      </c>
      <c r="Y55" s="6">
        <v>30</v>
      </c>
      <c r="Z55" s="23">
        <v>85.714285714285694</v>
      </c>
    </row>
    <row r="56" spans="1:26" ht="30" x14ac:dyDescent="0.25">
      <c r="A56" s="4">
        <v>6</v>
      </c>
      <c r="B56" s="4" t="s">
        <v>464</v>
      </c>
      <c r="C56" s="5" t="s">
        <v>79</v>
      </c>
      <c r="D56" s="6" t="s">
        <v>1</v>
      </c>
      <c r="E56" s="5" t="s">
        <v>80</v>
      </c>
      <c r="F56" s="5" t="s">
        <v>8</v>
      </c>
      <c r="G56" s="5" t="s">
        <v>4</v>
      </c>
      <c r="H56" s="6" t="s">
        <v>345</v>
      </c>
      <c r="I56" s="6" t="s">
        <v>5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10</v>
      </c>
      <c r="P56" s="6">
        <v>10</v>
      </c>
      <c r="Q56" s="6">
        <v>0</v>
      </c>
      <c r="R56" s="6">
        <v>0</v>
      </c>
      <c r="S56" s="6">
        <v>0</v>
      </c>
      <c r="T56" s="6">
        <v>0</v>
      </c>
      <c r="U56" s="6">
        <v>10</v>
      </c>
      <c r="V56" s="6">
        <v>0</v>
      </c>
      <c r="W56" s="6">
        <v>0</v>
      </c>
      <c r="X56" s="6">
        <v>10</v>
      </c>
      <c r="Y56" s="6">
        <v>8</v>
      </c>
      <c r="Z56" s="23">
        <v>80</v>
      </c>
    </row>
    <row r="57" spans="1:26" x14ac:dyDescent="0.25">
      <c r="A57" s="4">
        <v>12</v>
      </c>
      <c r="B57" s="4" t="s">
        <v>536</v>
      </c>
      <c r="C57" s="5" t="s">
        <v>34</v>
      </c>
      <c r="D57" s="6" t="s">
        <v>1</v>
      </c>
      <c r="E57" s="5" t="s">
        <v>81</v>
      </c>
      <c r="F57" s="5" t="s">
        <v>16</v>
      </c>
      <c r="G57" s="5" t="s">
        <v>4</v>
      </c>
      <c r="H57" s="6" t="s">
        <v>345</v>
      </c>
      <c r="I57" s="6" t="s">
        <v>5</v>
      </c>
      <c r="J57" s="6">
        <v>6</v>
      </c>
      <c r="K57" s="6">
        <v>3</v>
      </c>
      <c r="L57" s="6">
        <v>0</v>
      </c>
      <c r="M57" s="6">
        <v>0</v>
      </c>
      <c r="N57" s="6">
        <v>0</v>
      </c>
      <c r="O57" s="6">
        <v>22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28</v>
      </c>
      <c r="V57" s="6">
        <v>0</v>
      </c>
      <c r="W57" s="6">
        <v>0</v>
      </c>
      <c r="X57" s="6">
        <v>28</v>
      </c>
      <c r="Y57" s="6">
        <v>39</v>
      </c>
      <c r="Z57" s="23">
        <v>139.28571428571399</v>
      </c>
    </row>
    <row r="58" spans="1:26" ht="30" x14ac:dyDescent="0.25">
      <c r="A58" s="4">
        <v>6</v>
      </c>
      <c r="B58" s="4" t="s">
        <v>464</v>
      </c>
      <c r="C58" s="5" t="s">
        <v>79</v>
      </c>
      <c r="D58" s="6" t="s">
        <v>1</v>
      </c>
      <c r="E58" s="5" t="s">
        <v>82</v>
      </c>
      <c r="F58" s="5" t="s">
        <v>8</v>
      </c>
      <c r="G58" s="5" t="s">
        <v>4</v>
      </c>
      <c r="H58" s="6" t="s">
        <v>345</v>
      </c>
      <c r="I58" s="6" t="s">
        <v>9</v>
      </c>
      <c r="J58" s="6">
        <v>4</v>
      </c>
      <c r="K58" s="6">
        <v>2</v>
      </c>
      <c r="L58" s="6">
        <v>0</v>
      </c>
      <c r="M58" s="6">
        <v>0</v>
      </c>
      <c r="N58" s="6">
        <v>0</v>
      </c>
      <c r="O58" s="6">
        <v>30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34</v>
      </c>
      <c r="V58" s="6">
        <v>0</v>
      </c>
      <c r="W58" s="6">
        <v>0</v>
      </c>
      <c r="X58" s="6">
        <v>34</v>
      </c>
      <c r="Y58" s="6">
        <v>40</v>
      </c>
      <c r="Z58" s="23">
        <v>117.64705882352899</v>
      </c>
    </row>
    <row r="59" spans="1:26" ht="30" x14ac:dyDescent="0.25">
      <c r="A59" s="4">
        <v>8</v>
      </c>
      <c r="B59" s="4" t="s">
        <v>491</v>
      </c>
      <c r="C59" s="5" t="s">
        <v>83</v>
      </c>
      <c r="D59" s="6" t="s">
        <v>1</v>
      </c>
      <c r="E59" s="5" t="s">
        <v>84</v>
      </c>
      <c r="F59" s="5" t="s">
        <v>8</v>
      </c>
      <c r="G59" s="5" t="s">
        <v>4</v>
      </c>
      <c r="H59" s="6" t="s">
        <v>345</v>
      </c>
      <c r="I59" s="6" t="s">
        <v>5</v>
      </c>
      <c r="J59" s="6">
        <v>22</v>
      </c>
      <c r="K59" s="6">
        <v>9</v>
      </c>
      <c r="L59" s="6">
        <v>0</v>
      </c>
      <c r="M59" s="6">
        <v>0</v>
      </c>
      <c r="N59" s="6">
        <v>0</v>
      </c>
      <c r="O59" s="6">
        <v>22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44</v>
      </c>
      <c r="V59" s="6">
        <v>0</v>
      </c>
      <c r="W59" s="6">
        <v>0</v>
      </c>
      <c r="X59" s="6">
        <v>44</v>
      </c>
      <c r="Y59" s="6">
        <v>51</v>
      </c>
      <c r="Z59" s="23">
        <v>115.90909090909</v>
      </c>
    </row>
    <row r="60" spans="1:26" ht="30" x14ac:dyDescent="0.25">
      <c r="A60" s="4">
        <v>1</v>
      </c>
      <c r="B60" s="4" t="s">
        <v>384</v>
      </c>
      <c r="C60" s="5" t="s">
        <v>76</v>
      </c>
      <c r="D60" s="6" t="s">
        <v>1</v>
      </c>
      <c r="E60" s="5" t="s">
        <v>85</v>
      </c>
      <c r="F60" s="5" t="s">
        <v>8</v>
      </c>
      <c r="G60" s="5" t="s">
        <v>4</v>
      </c>
      <c r="H60" s="6" t="s">
        <v>345</v>
      </c>
      <c r="I60" s="6" t="s">
        <v>5</v>
      </c>
      <c r="J60" s="6">
        <v>28</v>
      </c>
      <c r="K60" s="6">
        <v>14</v>
      </c>
      <c r="L60" s="6">
        <v>5</v>
      </c>
      <c r="M60" s="6">
        <v>0</v>
      </c>
      <c r="N60" s="6">
        <v>0</v>
      </c>
      <c r="O60" s="6">
        <v>6</v>
      </c>
      <c r="P60" s="6">
        <v>2</v>
      </c>
      <c r="Q60" s="6">
        <v>0</v>
      </c>
      <c r="R60" s="6">
        <v>0</v>
      </c>
      <c r="S60" s="6">
        <v>0</v>
      </c>
      <c r="T60" s="6">
        <v>0</v>
      </c>
      <c r="U60" s="6">
        <v>34</v>
      </c>
      <c r="V60" s="6">
        <v>0</v>
      </c>
      <c r="W60" s="6">
        <v>0</v>
      </c>
      <c r="X60" s="6">
        <v>34</v>
      </c>
      <c r="Y60" s="6">
        <v>40</v>
      </c>
      <c r="Z60" s="23">
        <v>117.64705882352899</v>
      </c>
    </row>
    <row r="61" spans="1:26" ht="30" x14ac:dyDescent="0.25">
      <c r="A61" s="4">
        <v>3</v>
      </c>
      <c r="B61" s="4" t="s">
        <v>413</v>
      </c>
      <c r="C61" s="5" t="s">
        <v>86</v>
      </c>
      <c r="D61" s="6" t="s">
        <v>1</v>
      </c>
      <c r="E61" s="5" t="s">
        <v>87</v>
      </c>
      <c r="F61" s="5" t="s">
        <v>8</v>
      </c>
      <c r="G61" s="5" t="s">
        <v>4</v>
      </c>
      <c r="H61" s="6" t="s">
        <v>345</v>
      </c>
      <c r="I61" s="6" t="s">
        <v>9</v>
      </c>
      <c r="J61" s="6">
        <v>65</v>
      </c>
      <c r="K61" s="6">
        <v>26</v>
      </c>
      <c r="L61" s="6">
        <v>0</v>
      </c>
      <c r="M61" s="6">
        <v>0</v>
      </c>
      <c r="N61" s="6">
        <v>0</v>
      </c>
      <c r="O61" s="6">
        <v>57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122</v>
      </c>
      <c r="V61" s="6">
        <v>0</v>
      </c>
      <c r="W61" s="6">
        <v>0</v>
      </c>
      <c r="X61" s="6">
        <v>122</v>
      </c>
      <c r="Y61" s="6">
        <v>110</v>
      </c>
      <c r="Z61" s="23">
        <v>90.163934426229503</v>
      </c>
    </row>
    <row r="62" spans="1:26" ht="30" x14ac:dyDescent="0.25">
      <c r="A62" s="4">
        <v>3</v>
      </c>
      <c r="B62" s="4" t="s">
        <v>413</v>
      </c>
      <c r="C62" s="5" t="s">
        <v>88</v>
      </c>
      <c r="D62" s="6" t="s">
        <v>1</v>
      </c>
      <c r="E62" s="5" t="s">
        <v>89</v>
      </c>
      <c r="F62" s="5" t="s">
        <v>3</v>
      </c>
      <c r="G62" s="5" t="s">
        <v>4</v>
      </c>
      <c r="H62" s="6" t="s">
        <v>345</v>
      </c>
      <c r="I62" s="6" t="s">
        <v>5</v>
      </c>
      <c r="J62" s="6">
        <v>41</v>
      </c>
      <c r="K62" s="6">
        <v>10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41</v>
      </c>
      <c r="V62" s="6">
        <v>0</v>
      </c>
      <c r="W62" s="6">
        <v>0</v>
      </c>
      <c r="X62" s="6">
        <v>41</v>
      </c>
      <c r="Y62" s="6">
        <v>19</v>
      </c>
      <c r="Z62" s="23">
        <v>46.341463414634099</v>
      </c>
    </row>
    <row r="63" spans="1:26" ht="30" x14ac:dyDescent="0.25">
      <c r="A63" s="4">
        <v>4</v>
      </c>
      <c r="B63" s="4" t="s">
        <v>424</v>
      </c>
      <c r="C63" s="5" t="s">
        <v>90</v>
      </c>
      <c r="D63" s="6" t="s">
        <v>1</v>
      </c>
      <c r="E63" s="5" t="s">
        <v>91</v>
      </c>
      <c r="F63" s="5" t="s">
        <v>8</v>
      </c>
      <c r="G63" s="5" t="s">
        <v>4</v>
      </c>
      <c r="H63" s="6" t="s">
        <v>345</v>
      </c>
      <c r="I63" s="6" t="s">
        <v>5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24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24</v>
      </c>
      <c r="V63" s="6">
        <v>0</v>
      </c>
      <c r="W63" s="6">
        <v>0</v>
      </c>
      <c r="X63" s="6">
        <v>24</v>
      </c>
      <c r="Y63" s="6">
        <v>20</v>
      </c>
      <c r="Z63" s="23">
        <v>83.3333333333333</v>
      </c>
    </row>
    <row r="64" spans="1:26" ht="30" x14ac:dyDescent="0.25">
      <c r="A64" s="4">
        <v>10</v>
      </c>
      <c r="B64" s="4" t="s">
        <v>517</v>
      </c>
      <c r="C64" s="5" t="s">
        <v>92</v>
      </c>
      <c r="D64" s="6" t="s">
        <v>1</v>
      </c>
      <c r="E64" s="5" t="s">
        <v>93</v>
      </c>
      <c r="F64" s="5" t="s">
        <v>8</v>
      </c>
      <c r="G64" s="5" t="s">
        <v>4</v>
      </c>
      <c r="H64" s="6" t="s">
        <v>346</v>
      </c>
      <c r="I64" s="6" t="s">
        <v>5</v>
      </c>
      <c r="J64" s="6">
        <v>7</v>
      </c>
      <c r="K64" s="6">
        <v>3</v>
      </c>
      <c r="L64" s="6">
        <v>7</v>
      </c>
      <c r="M64" s="6">
        <v>0</v>
      </c>
      <c r="N64" s="6">
        <v>0</v>
      </c>
      <c r="O64" s="6">
        <v>5</v>
      </c>
      <c r="P64" s="6">
        <v>5</v>
      </c>
      <c r="Q64" s="6">
        <v>0</v>
      </c>
      <c r="R64" s="6">
        <v>0</v>
      </c>
      <c r="S64" s="6">
        <v>0</v>
      </c>
      <c r="T64" s="6">
        <v>0</v>
      </c>
      <c r="U64" s="6">
        <v>12</v>
      </c>
      <c r="V64" s="6">
        <v>0</v>
      </c>
      <c r="W64" s="6">
        <v>0</v>
      </c>
      <c r="X64" s="6">
        <v>12</v>
      </c>
      <c r="Y64" s="6">
        <v>11</v>
      </c>
      <c r="Z64" s="23">
        <v>91.6666666666666</v>
      </c>
    </row>
    <row r="65" spans="1:26" ht="30" x14ac:dyDescent="0.25">
      <c r="A65" s="4">
        <v>14</v>
      </c>
      <c r="B65" s="4" t="s">
        <v>561</v>
      </c>
      <c r="C65" s="5" t="s">
        <v>94</v>
      </c>
      <c r="D65" s="6" t="s">
        <v>1</v>
      </c>
      <c r="E65" s="5" t="s">
        <v>95</v>
      </c>
      <c r="F65" s="5" t="s">
        <v>8</v>
      </c>
      <c r="G65" s="5" t="s">
        <v>4</v>
      </c>
      <c r="H65" s="6" t="s">
        <v>345</v>
      </c>
      <c r="I65" s="6" t="s">
        <v>5</v>
      </c>
      <c r="J65" s="6">
        <v>17</v>
      </c>
      <c r="K65" s="6">
        <v>8</v>
      </c>
      <c r="L65" s="6">
        <v>17</v>
      </c>
      <c r="M65" s="6">
        <v>0</v>
      </c>
      <c r="N65" s="6">
        <v>0</v>
      </c>
      <c r="O65" s="6">
        <v>20</v>
      </c>
      <c r="P65" s="6">
        <v>20</v>
      </c>
      <c r="Q65" s="6">
        <v>0</v>
      </c>
      <c r="R65" s="6">
        <v>0</v>
      </c>
      <c r="S65" s="6">
        <v>0</v>
      </c>
      <c r="T65" s="6">
        <v>0</v>
      </c>
      <c r="U65" s="6">
        <v>37</v>
      </c>
      <c r="V65" s="6">
        <v>0</v>
      </c>
      <c r="W65" s="6">
        <v>0</v>
      </c>
      <c r="X65" s="6">
        <v>37</v>
      </c>
      <c r="Y65" s="6">
        <v>26</v>
      </c>
      <c r="Z65" s="23">
        <v>70.270270270270203</v>
      </c>
    </row>
    <row r="66" spans="1:26" ht="30" x14ac:dyDescent="0.25">
      <c r="A66" s="4">
        <v>9</v>
      </c>
      <c r="B66" s="4" t="s">
        <v>509</v>
      </c>
      <c r="C66" s="5" t="s">
        <v>47</v>
      </c>
      <c r="D66" s="6" t="s">
        <v>1</v>
      </c>
      <c r="E66" s="5" t="s">
        <v>96</v>
      </c>
      <c r="F66" s="5" t="s">
        <v>8</v>
      </c>
      <c r="G66" s="5" t="s">
        <v>4</v>
      </c>
      <c r="H66" s="6" t="s">
        <v>345</v>
      </c>
      <c r="I66" s="6" t="s">
        <v>25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17</v>
      </c>
      <c r="P66" s="6">
        <v>1</v>
      </c>
      <c r="Q66" s="6">
        <v>0</v>
      </c>
      <c r="R66" s="6">
        <v>0</v>
      </c>
      <c r="S66" s="6">
        <v>0</v>
      </c>
      <c r="T66" s="6">
        <v>0</v>
      </c>
      <c r="U66" s="6">
        <v>17</v>
      </c>
      <c r="V66" s="6">
        <v>0</v>
      </c>
      <c r="W66" s="6">
        <v>0</v>
      </c>
      <c r="X66" s="6">
        <v>17</v>
      </c>
      <c r="Y66" s="6">
        <v>13</v>
      </c>
      <c r="Z66" s="23">
        <v>76.470588235294102</v>
      </c>
    </row>
    <row r="67" spans="1:26" x14ac:dyDescent="0.25">
      <c r="A67" s="4">
        <v>10</v>
      </c>
      <c r="B67" s="4" t="s">
        <v>517</v>
      </c>
      <c r="C67" s="5" t="s">
        <v>97</v>
      </c>
      <c r="D67" s="6" t="s">
        <v>1</v>
      </c>
      <c r="E67" s="5" t="s">
        <v>98</v>
      </c>
      <c r="F67" s="5" t="s">
        <v>3</v>
      </c>
      <c r="G67" s="5" t="s">
        <v>4</v>
      </c>
      <c r="H67" s="6" t="s">
        <v>345</v>
      </c>
      <c r="I67" s="6" t="s">
        <v>5</v>
      </c>
      <c r="J67" s="6">
        <v>40</v>
      </c>
      <c r="K67" s="6">
        <v>12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40</v>
      </c>
      <c r="V67" s="6">
        <v>0</v>
      </c>
      <c r="W67" s="6">
        <v>0</v>
      </c>
      <c r="X67" s="6">
        <v>40</v>
      </c>
      <c r="Y67" s="6">
        <v>41</v>
      </c>
      <c r="Z67" s="23">
        <v>102.49999999999901</v>
      </c>
    </row>
    <row r="68" spans="1:26" ht="30" x14ac:dyDescent="0.25">
      <c r="A68" s="4">
        <v>10</v>
      </c>
      <c r="B68" s="4" t="s">
        <v>519</v>
      </c>
      <c r="C68" s="5" t="s">
        <v>99</v>
      </c>
      <c r="D68" s="6" t="s">
        <v>1</v>
      </c>
      <c r="E68" s="5" t="s">
        <v>100</v>
      </c>
      <c r="F68" s="5" t="s">
        <v>3</v>
      </c>
      <c r="G68" s="5" t="s">
        <v>4</v>
      </c>
      <c r="H68" s="6" t="s">
        <v>345</v>
      </c>
      <c r="I68" s="6" t="s">
        <v>5</v>
      </c>
      <c r="J68" s="6">
        <v>15</v>
      </c>
      <c r="K68" s="6">
        <v>5</v>
      </c>
      <c r="L68" s="6">
        <v>0</v>
      </c>
      <c r="M68" s="6">
        <v>0</v>
      </c>
      <c r="N68" s="6">
        <v>0</v>
      </c>
      <c r="O68" s="6">
        <v>19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34</v>
      </c>
      <c r="V68" s="6">
        <v>0</v>
      </c>
      <c r="W68" s="6">
        <v>0</v>
      </c>
      <c r="X68" s="6">
        <v>34</v>
      </c>
      <c r="Y68" s="6">
        <v>21</v>
      </c>
      <c r="Z68" s="23">
        <v>61.764705882352899</v>
      </c>
    </row>
    <row r="69" spans="1:26" ht="30" x14ac:dyDescent="0.25">
      <c r="A69" s="4">
        <v>9</v>
      </c>
      <c r="B69" s="4" t="s">
        <v>509</v>
      </c>
      <c r="C69" s="5" t="s">
        <v>47</v>
      </c>
      <c r="D69" s="6" t="s">
        <v>1</v>
      </c>
      <c r="E69" s="5" t="s">
        <v>101</v>
      </c>
      <c r="F69" s="5" t="s">
        <v>8</v>
      </c>
      <c r="G69" s="5" t="s">
        <v>4</v>
      </c>
      <c r="H69" s="6" t="s">
        <v>345</v>
      </c>
      <c r="I69" s="6" t="s">
        <v>5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15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15</v>
      </c>
      <c r="V69" s="6">
        <v>0</v>
      </c>
      <c r="W69" s="6">
        <v>0</v>
      </c>
      <c r="X69" s="6">
        <v>15</v>
      </c>
      <c r="Y69" s="6">
        <v>17</v>
      </c>
      <c r="Z69" s="23">
        <v>113.333333333333</v>
      </c>
    </row>
    <row r="70" spans="1:26" ht="30" x14ac:dyDescent="0.25">
      <c r="A70" s="4">
        <v>6</v>
      </c>
      <c r="B70" s="4" t="s">
        <v>464</v>
      </c>
      <c r="C70" s="5" t="s">
        <v>79</v>
      </c>
      <c r="D70" s="6" t="s">
        <v>1</v>
      </c>
      <c r="E70" s="5" t="s">
        <v>102</v>
      </c>
      <c r="F70" s="5" t="s">
        <v>8</v>
      </c>
      <c r="G70" s="5" t="s">
        <v>4</v>
      </c>
      <c r="H70" s="6" t="s">
        <v>345</v>
      </c>
      <c r="I70" s="6" t="s">
        <v>9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10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10</v>
      </c>
      <c r="V70" s="6">
        <v>0</v>
      </c>
      <c r="W70" s="6">
        <v>0</v>
      </c>
      <c r="X70" s="6">
        <v>10</v>
      </c>
      <c r="Y70" s="6">
        <v>3</v>
      </c>
      <c r="Z70" s="23">
        <v>30</v>
      </c>
    </row>
    <row r="71" spans="1:26" ht="30" x14ac:dyDescent="0.25">
      <c r="A71" s="4">
        <v>12</v>
      </c>
      <c r="B71" s="4" t="s">
        <v>536</v>
      </c>
      <c r="C71" s="5" t="s">
        <v>6</v>
      </c>
      <c r="D71" s="6" t="s">
        <v>1</v>
      </c>
      <c r="E71" s="5" t="s">
        <v>103</v>
      </c>
      <c r="F71" s="5" t="s">
        <v>71</v>
      </c>
      <c r="G71" s="5" t="s">
        <v>4</v>
      </c>
      <c r="H71" s="6" t="s">
        <v>345</v>
      </c>
      <c r="I71" s="6" t="s">
        <v>9</v>
      </c>
      <c r="J71" s="6">
        <v>7</v>
      </c>
      <c r="K71" s="6">
        <v>2</v>
      </c>
      <c r="L71" s="6">
        <v>0</v>
      </c>
      <c r="M71" s="6">
        <v>0</v>
      </c>
      <c r="N71" s="6">
        <v>0</v>
      </c>
      <c r="O71" s="6">
        <v>7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14</v>
      </c>
      <c r="V71" s="6">
        <v>0</v>
      </c>
      <c r="W71" s="6">
        <v>0</v>
      </c>
      <c r="X71" s="6">
        <v>14</v>
      </c>
      <c r="Y71" s="6">
        <v>14</v>
      </c>
      <c r="Z71" s="23">
        <v>100</v>
      </c>
    </row>
    <row r="72" spans="1:26" ht="30" x14ac:dyDescent="0.25">
      <c r="A72" s="4">
        <v>12</v>
      </c>
      <c r="B72" s="4" t="s">
        <v>536</v>
      </c>
      <c r="C72" s="5" t="s">
        <v>6</v>
      </c>
      <c r="D72" s="6" t="s">
        <v>1</v>
      </c>
      <c r="E72" s="5" t="s">
        <v>104</v>
      </c>
      <c r="F72" s="5" t="s">
        <v>8</v>
      </c>
      <c r="G72" s="5" t="s">
        <v>4</v>
      </c>
      <c r="H72" s="6" t="s">
        <v>345</v>
      </c>
      <c r="I72" s="6" t="s">
        <v>5</v>
      </c>
      <c r="J72" s="6">
        <v>80</v>
      </c>
      <c r="K72" s="6">
        <v>25</v>
      </c>
      <c r="L72" s="6">
        <v>80</v>
      </c>
      <c r="M72" s="6">
        <v>0</v>
      </c>
      <c r="N72" s="6">
        <v>0</v>
      </c>
      <c r="O72" s="6">
        <v>12</v>
      </c>
      <c r="P72" s="6">
        <v>4</v>
      </c>
      <c r="Q72" s="6">
        <v>0</v>
      </c>
      <c r="R72" s="6">
        <v>0</v>
      </c>
      <c r="S72" s="6">
        <v>0</v>
      </c>
      <c r="T72" s="6">
        <v>0</v>
      </c>
      <c r="U72" s="6">
        <v>92</v>
      </c>
      <c r="V72" s="6">
        <v>0</v>
      </c>
      <c r="W72" s="6">
        <v>0</v>
      </c>
      <c r="X72" s="6">
        <v>92</v>
      </c>
      <c r="Y72" s="6">
        <v>59</v>
      </c>
      <c r="Z72" s="23">
        <v>64.130434782608603</v>
      </c>
    </row>
    <row r="73" spans="1:26" ht="30" x14ac:dyDescent="0.25">
      <c r="A73" s="4">
        <v>6</v>
      </c>
      <c r="B73" s="4" t="s">
        <v>464</v>
      </c>
      <c r="C73" s="5" t="s">
        <v>105</v>
      </c>
      <c r="D73" s="6" t="s">
        <v>1</v>
      </c>
      <c r="E73" s="5" t="s">
        <v>106</v>
      </c>
      <c r="F73" s="5" t="s">
        <v>3</v>
      </c>
      <c r="G73" s="5" t="s">
        <v>4</v>
      </c>
      <c r="H73" s="6" t="s">
        <v>345</v>
      </c>
      <c r="I73" s="6" t="s">
        <v>5</v>
      </c>
      <c r="J73" s="6">
        <v>20</v>
      </c>
      <c r="K73" s="6">
        <v>10</v>
      </c>
      <c r="L73" s="6">
        <v>0</v>
      </c>
      <c r="M73" s="6">
        <v>10</v>
      </c>
      <c r="N73" s="6">
        <v>0</v>
      </c>
      <c r="O73" s="6">
        <v>44</v>
      </c>
      <c r="P73" s="6">
        <v>0</v>
      </c>
      <c r="Q73" s="6">
        <v>34</v>
      </c>
      <c r="R73" s="6">
        <v>0</v>
      </c>
      <c r="S73" s="6">
        <v>0</v>
      </c>
      <c r="T73" s="6">
        <v>0</v>
      </c>
      <c r="U73" s="6">
        <v>64</v>
      </c>
      <c r="V73" s="6">
        <v>0</v>
      </c>
      <c r="W73" s="6">
        <v>0</v>
      </c>
      <c r="X73" s="6">
        <v>64</v>
      </c>
      <c r="Y73" s="6">
        <v>29</v>
      </c>
      <c r="Z73" s="23">
        <v>45.3125</v>
      </c>
    </row>
    <row r="74" spans="1:26" ht="30" x14ac:dyDescent="0.25">
      <c r="A74" s="4">
        <v>10</v>
      </c>
      <c r="B74" s="4" t="s">
        <v>517</v>
      </c>
      <c r="C74" s="5" t="s">
        <v>107</v>
      </c>
      <c r="D74" s="6" t="s">
        <v>1</v>
      </c>
      <c r="E74" s="5" t="s">
        <v>108</v>
      </c>
      <c r="F74" s="5" t="s">
        <v>8</v>
      </c>
      <c r="G74" s="5" t="s">
        <v>4</v>
      </c>
      <c r="H74" s="6" t="s">
        <v>345</v>
      </c>
      <c r="I74" s="6" t="s">
        <v>5</v>
      </c>
      <c r="J74" s="6">
        <v>23</v>
      </c>
      <c r="K74" s="6">
        <v>10</v>
      </c>
      <c r="L74" s="6">
        <v>0</v>
      </c>
      <c r="M74" s="6">
        <v>0</v>
      </c>
      <c r="N74" s="6">
        <v>0</v>
      </c>
      <c r="O74" s="6">
        <v>90</v>
      </c>
      <c r="P74" s="6">
        <v>90</v>
      </c>
      <c r="Q74" s="6">
        <v>0</v>
      </c>
      <c r="R74" s="6">
        <v>0</v>
      </c>
      <c r="S74" s="6">
        <v>0</v>
      </c>
      <c r="T74" s="6">
        <v>0</v>
      </c>
      <c r="U74" s="6">
        <v>113</v>
      </c>
      <c r="V74" s="6">
        <v>0</v>
      </c>
      <c r="W74" s="6">
        <v>0</v>
      </c>
      <c r="X74" s="6">
        <v>113</v>
      </c>
      <c r="Y74" s="6">
        <v>106</v>
      </c>
      <c r="Z74" s="23">
        <v>93.805309734513202</v>
      </c>
    </row>
    <row r="75" spans="1:26" ht="30" x14ac:dyDescent="0.25">
      <c r="A75" s="4">
        <v>2</v>
      </c>
      <c r="B75" s="4" t="s">
        <v>400</v>
      </c>
      <c r="C75" s="5" t="s">
        <v>109</v>
      </c>
      <c r="D75" s="6" t="s">
        <v>1</v>
      </c>
      <c r="E75" s="5" t="s">
        <v>110</v>
      </c>
      <c r="F75" s="5" t="s">
        <v>8</v>
      </c>
      <c r="G75" s="5" t="s">
        <v>4</v>
      </c>
      <c r="H75" s="6" t="s">
        <v>345</v>
      </c>
      <c r="I75" s="6" t="s">
        <v>25</v>
      </c>
      <c r="J75" s="6">
        <v>6</v>
      </c>
      <c r="K75" s="6">
        <v>3</v>
      </c>
      <c r="L75" s="6">
        <v>0</v>
      </c>
      <c r="M75" s="6">
        <v>0</v>
      </c>
      <c r="N75" s="6">
        <v>0</v>
      </c>
      <c r="O75" s="6">
        <v>31</v>
      </c>
      <c r="P75" s="6">
        <v>12</v>
      </c>
      <c r="Q75" s="6">
        <v>0</v>
      </c>
      <c r="R75" s="6">
        <v>0</v>
      </c>
      <c r="S75" s="6">
        <v>0</v>
      </c>
      <c r="T75" s="6">
        <v>0</v>
      </c>
      <c r="U75" s="6">
        <v>37</v>
      </c>
      <c r="V75" s="6">
        <v>0</v>
      </c>
      <c r="W75" s="6">
        <v>0</v>
      </c>
      <c r="X75" s="6">
        <v>37</v>
      </c>
      <c r="Y75" s="6">
        <v>33</v>
      </c>
      <c r="Z75" s="23">
        <v>89.189189189189193</v>
      </c>
    </row>
    <row r="76" spans="1:26" ht="30" x14ac:dyDescent="0.25">
      <c r="A76" s="4">
        <v>13</v>
      </c>
      <c r="B76" s="4" t="s">
        <v>544</v>
      </c>
      <c r="C76" s="5" t="s">
        <v>111</v>
      </c>
      <c r="D76" s="6" t="s">
        <v>1</v>
      </c>
      <c r="E76" s="5" t="s">
        <v>112</v>
      </c>
      <c r="F76" s="5" t="s">
        <v>8</v>
      </c>
      <c r="G76" s="5" t="s">
        <v>4</v>
      </c>
      <c r="H76" s="6" t="s">
        <v>345</v>
      </c>
      <c r="I76" s="6" t="s">
        <v>9</v>
      </c>
      <c r="J76" s="6">
        <v>20</v>
      </c>
      <c r="K76" s="6">
        <v>10</v>
      </c>
      <c r="L76" s="6">
        <v>20</v>
      </c>
      <c r="M76" s="6">
        <v>0</v>
      </c>
      <c r="N76" s="6">
        <v>0</v>
      </c>
      <c r="O76" s="6">
        <v>10</v>
      </c>
      <c r="P76" s="6">
        <v>3</v>
      </c>
      <c r="Q76" s="6">
        <v>7</v>
      </c>
      <c r="R76" s="6">
        <v>0</v>
      </c>
      <c r="S76" s="6">
        <v>0</v>
      </c>
      <c r="T76" s="6">
        <v>0</v>
      </c>
      <c r="U76" s="6">
        <v>30</v>
      </c>
      <c r="V76" s="6">
        <v>0</v>
      </c>
      <c r="W76" s="6">
        <v>0</v>
      </c>
      <c r="X76" s="6">
        <v>30</v>
      </c>
      <c r="Y76" s="6">
        <v>30</v>
      </c>
      <c r="Z76" s="23">
        <v>100</v>
      </c>
    </row>
    <row r="77" spans="1:26" ht="30" x14ac:dyDescent="0.25">
      <c r="A77" s="4">
        <v>12</v>
      </c>
      <c r="B77" s="4" t="s">
        <v>536</v>
      </c>
      <c r="C77" s="5" t="s">
        <v>55</v>
      </c>
      <c r="D77" s="6" t="s">
        <v>1</v>
      </c>
      <c r="E77" s="5" t="s">
        <v>113</v>
      </c>
      <c r="F77" s="5" t="s">
        <v>8</v>
      </c>
      <c r="G77" s="5" t="s">
        <v>4</v>
      </c>
      <c r="H77" s="6" t="s">
        <v>345</v>
      </c>
      <c r="I77" s="6" t="s">
        <v>5</v>
      </c>
      <c r="J77" s="6">
        <v>64</v>
      </c>
      <c r="K77" s="6">
        <v>17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64</v>
      </c>
      <c r="V77" s="6">
        <v>0</v>
      </c>
      <c r="W77" s="6">
        <v>0</v>
      </c>
      <c r="X77" s="6">
        <v>64</v>
      </c>
      <c r="Y77" s="6">
        <v>64</v>
      </c>
      <c r="Z77" s="23">
        <v>100</v>
      </c>
    </row>
    <row r="78" spans="1:26" ht="30" x14ac:dyDescent="0.25">
      <c r="A78" s="4">
        <v>11</v>
      </c>
      <c r="B78" s="4" t="s">
        <v>521</v>
      </c>
      <c r="C78" s="5" t="s">
        <v>47</v>
      </c>
      <c r="D78" s="6" t="s">
        <v>1</v>
      </c>
      <c r="E78" s="5" t="s">
        <v>114</v>
      </c>
      <c r="F78" s="5" t="s">
        <v>8</v>
      </c>
      <c r="G78" s="5" t="s">
        <v>4</v>
      </c>
      <c r="H78" s="6" t="s">
        <v>345</v>
      </c>
      <c r="I78" s="6" t="s">
        <v>5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6</v>
      </c>
      <c r="P78" s="6">
        <v>6</v>
      </c>
      <c r="Q78" s="6">
        <v>0</v>
      </c>
      <c r="R78" s="6">
        <v>0</v>
      </c>
      <c r="S78" s="6">
        <v>0</v>
      </c>
      <c r="T78" s="6">
        <v>0</v>
      </c>
      <c r="U78" s="6">
        <v>6</v>
      </c>
      <c r="V78" s="6">
        <v>0</v>
      </c>
      <c r="W78" s="6">
        <v>0</v>
      </c>
      <c r="X78" s="6">
        <v>6</v>
      </c>
      <c r="Y78" s="6">
        <v>6</v>
      </c>
      <c r="Z78" s="23">
        <v>100</v>
      </c>
    </row>
    <row r="79" spans="1:26" ht="30" x14ac:dyDescent="0.25">
      <c r="A79" s="4">
        <v>5</v>
      </c>
      <c r="B79" s="4" t="s">
        <v>453</v>
      </c>
      <c r="C79" s="5" t="s">
        <v>115</v>
      </c>
      <c r="D79" s="6" t="s">
        <v>1</v>
      </c>
      <c r="E79" s="5" t="s">
        <v>116</v>
      </c>
      <c r="F79" s="5" t="s">
        <v>8</v>
      </c>
      <c r="G79" s="5" t="s">
        <v>4</v>
      </c>
      <c r="H79" s="6" t="s">
        <v>345</v>
      </c>
      <c r="I79" s="6" t="s">
        <v>5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27</v>
      </c>
      <c r="P79" s="6">
        <v>0</v>
      </c>
      <c r="Q79" s="6">
        <v>27</v>
      </c>
      <c r="R79" s="6">
        <v>0</v>
      </c>
      <c r="S79" s="6">
        <v>0</v>
      </c>
      <c r="T79" s="6">
        <v>0</v>
      </c>
      <c r="U79" s="6">
        <v>27</v>
      </c>
      <c r="V79" s="6">
        <v>0</v>
      </c>
      <c r="W79" s="6">
        <v>0</v>
      </c>
      <c r="X79" s="6">
        <v>27</v>
      </c>
      <c r="Y79" s="6">
        <v>25</v>
      </c>
      <c r="Z79" s="23">
        <v>92.592592592592595</v>
      </c>
    </row>
    <row r="80" spans="1:26" ht="30" x14ac:dyDescent="0.25">
      <c r="A80" s="4">
        <v>10</v>
      </c>
      <c r="B80" s="4" t="s">
        <v>517</v>
      </c>
      <c r="C80" s="5" t="s">
        <v>92</v>
      </c>
      <c r="D80" s="6" t="s">
        <v>1</v>
      </c>
      <c r="E80" s="5" t="s">
        <v>117</v>
      </c>
      <c r="F80" s="5" t="s">
        <v>8</v>
      </c>
      <c r="G80" s="5" t="s">
        <v>4</v>
      </c>
      <c r="H80" s="6" t="s">
        <v>346</v>
      </c>
      <c r="I80" s="6" t="s">
        <v>5</v>
      </c>
      <c r="J80" s="6">
        <v>10</v>
      </c>
      <c r="K80" s="6">
        <v>4</v>
      </c>
      <c r="L80" s="6">
        <v>10</v>
      </c>
      <c r="M80" s="6">
        <v>0</v>
      </c>
      <c r="N80" s="6">
        <v>0</v>
      </c>
      <c r="O80" s="6">
        <v>11</v>
      </c>
      <c r="P80" s="6">
        <v>11</v>
      </c>
      <c r="Q80" s="6">
        <v>0</v>
      </c>
      <c r="R80" s="6">
        <v>0</v>
      </c>
      <c r="S80" s="6">
        <v>0</v>
      </c>
      <c r="T80" s="6">
        <v>0</v>
      </c>
      <c r="U80" s="6">
        <v>21</v>
      </c>
      <c r="V80" s="6">
        <v>0</v>
      </c>
      <c r="W80" s="6">
        <v>0</v>
      </c>
      <c r="X80" s="6">
        <v>21</v>
      </c>
      <c r="Y80" s="6">
        <v>19</v>
      </c>
      <c r="Z80" s="23">
        <v>90.476190476190396</v>
      </c>
    </row>
    <row r="81" spans="1:26" x14ac:dyDescent="0.25">
      <c r="A81" s="4">
        <v>3</v>
      </c>
      <c r="B81" s="4" t="s">
        <v>413</v>
      </c>
      <c r="C81" s="5" t="s">
        <v>118</v>
      </c>
      <c r="D81" s="6" t="s">
        <v>1</v>
      </c>
      <c r="E81" s="5" t="s">
        <v>119</v>
      </c>
      <c r="F81" s="5" t="s">
        <v>16</v>
      </c>
      <c r="G81" s="5" t="s">
        <v>4</v>
      </c>
      <c r="H81" s="6" t="s">
        <v>345</v>
      </c>
      <c r="I81" s="6" t="s">
        <v>25</v>
      </c>
      <c r="J81" s="6"/>
      <c r="K81" s="6">
        <v>5</v>
      </c>
      <c r="L81" s="6">
        <v>0</v>
      </c>
      <c r="M81" s="6">
        <v>0</v>
      </c>
      <c r="N81" s="6">
        <v>0</v>
      </c>
      <c r="O81" s="6">
        <v>7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17</v>
      </c>
      <c r="V81" s="6">
        <v>0</v>
      </c>
      <c r="W81" s="6">
        <v>0</v>
      </c>
      <c r="X81" s="6">
        <v>17</v>
      </c>
      <c r="Y81" s="6">
        <v>8</v>
      </c>
      <c r="Z81" s="23">
        <v>47.058823529411697</v>
      </c>
    </row>
    <row r="82" spans="1:26" ht="30" x14ac:dyDescent="0.25">
      <c r="A82" s="4">
        <v>3</v>
      </c>
      <c r="B82" s="4" t="s">
        <v>413</v>
      </c>
      <c r="C82" s="5" t="s">
        <v>120</v>
      </c>
      <c r="D82" s="6" t="s">
        <v>1</v>
      </c>
      <c r="E82" s="5" t="s">
        <v>121</v>
      </c>
      <c r="F82" s="5" t="s">
        <v>71</v>
      </c>
      <c r="G82" s="5" t="s">
        <v>4</v>
      </c>
      <c r="H82" s="6" t="s">
        <v>345</v>
      </c>
      <c r="I82" s="6" t="s">
        <v>9</v>
      </c>
      <c r="J82" s="6">
        <v>19</v>
      </c>
      <c r="K82" s="6">
        <v>3</v>
      </c>
      <c r="L82" s="6">
        <v>0</v>
      </c>
      <c r="M82" s="6">
        <v>19</v>
      </c>
      <c r="N82" s="6">
        <v>0</v>
      </c>
      <c r="O82" s="6">
        <v>12</v>
      </c>
      <c r="P82" s="6">
        <v>0</v>
      </c>
      <c r="Q82" s="6">
        <v>12</v>
      </c>
      <c r="R82" s="6">
        <v>0</v>
      </c>
      <c r="S82" s="6">
        <v>0</v>
      </c>
      <c r="T82" s="6">
        <v>0</v>
      </c>
      <c r="U82" s="6">
        <v>31</v>
      </c>
      <c r="V82" s="6">
        <v>0</v>
      </c>
      <c r="W82" s="6">
        <v>0</v>
      </c>
      <c r="X82" s="6">
        <v>31</v>
      </c>
      <c r="Y82" s="6">
        <v>31</v>
      </c>
      <c r="Z82" s="23">
        <v>100</v>
      </c>
    </row>
    <row r="83" spans="1:26" ht="30" x14ac:dyDescent="0.25">
      <c r="A83" s="4">
        <v>4</v>
      </c>
      <c r="B83" s="4" t="s">
        <v>424</v>
      </c>
      <c r="C83" s="5" t="s">
        <v>90</v>
      </c>
      <c r="D83" s="6" t="s">
        <v>1</v>
      </c>
      <c r="E83" s="5" t="s">
        <v>122</v>
      </c>
      <c r="F83" s="5" t="s">
        <v>71</v>
      </c>
      <c r="G83" s="5" t="s">
        <v>4</v>
      </c>
      <c r="H83" s="6" t="s">
        <v>345</v>
      </c>
      <c r="I83" s="6" t="s">
        <v>9</v>
      </c>
      <c r="J83" s="6">
        <v>9</v>
      </c>
      <c r="K83" s="6">
        <v>3</v>
      </c>
      <c r="L83" s="6">
        <v>0</v>
      </c>
      <c r="M83" s="6">
        <v>9</v>
      </c>
      <c r="N83" s="6">
        <v>0</v>
      </c>
      <c r="O83" s="6">
        <v>12</v>
      </c>
      <c r="P83" s="6">
        <v>0</v>
      </c>
      <c r="Q83" s="6">
        <v>12</v>
      </c>
      <c r="R83" s="6">
        <v>0</v>
      </c>
      <c r="S83" s="6">
        <v>0</v>
      </c>
      <c r="T83" s="6">
        <v>0</v>
      </c>
      <c r="U83" s="6">
        <v>21</v>
      </c>
      <c r="V83" s="6">
        <v>0</v>
      </c>
      <c r="W83" s="6">
        <v>0</v>
      </c>
      <c r="X83" s="6">
        <v>21</v>
      </c>
      <c r="Y83" s="6">
        <v>21</v>
      </c>
      <c r="Z83" s="23">
        <v>100</v>
      </c>
    </row>
    <row r="84" spans="1:26" ht="30" x14ac:dyDescent="0.25">
      <c r="A84" s="4">
        <v>12</v>
      </c>
      <c r="B84" s="4" t="s">
        <v>536</v>
      </c>
      <c r="C84" s="5" t="s">
        <v>123</v>
      </c>
      <c r="D84" s="6" t="s">
        <v>1</v>
      </c>
      <c r="E84" s="5" t="s">
        <v>124</v>
      </c>
      <c r="F84" s="5" t="s">
        <v>71</v>
      </c>
      <c r="G84" s="5" t="s">
        <v>4</v>
      </c>
      <c r="H84" s="6" t="s">
        <v>345</v>
      </c>
      <c r="I84" s="6" t="s">
        <v>9</v>
      </c>
      <c r="J84" s="6">
        <v>17</v>
      </c>
      <c r="K84" s="6">
        <v>5</v>
      </c>
      <c r="L84" s="6">
        <v>0</v>
      </c>
      <c r="M84" s="6">
        <v>17</v>
      </c>
      <c r="N84" s="6">
        <v>0</v>
      </c>
      <c r="O84" s="6">
        <v>17</v>
      </c>
      <c r="P84" s="6">
        <v>0</v>
      </c>
      <c r="Q84" s="6">
        <v>17</v>
      </c>
      <c r="R84" s="6">
        <v>0</v>
      </c>
      <c r="S84" s="6">
        <v>0</v>
      </c>
      <c r="T84" s="6">
        <v>0</v>
      </c>
      <c r="U84" s="6">
        <v>34</v>
      </c>
      <c r="V84" s="6">
        <v>0</v>
      </c>
      <c r="W84" s="6">
        <v>0</v>
      </c>
      <c r="X84" s="6">
        <v>34</v>
      </c>
      <c r="Y84" s="6">
        <v>34</v>
      </c>
      <c r="Z84" s="23">
        <v>100</v>
      </c>
    </row>
    <row r="85" spans="1:26" ht="30" x14ac:dyDescent="0.25">
      <c r="A85" s="4">
        <v>3</v>
      </c>
      <c r="B85" s="4" t="s">
        <v>413</v>
      </c>
      <c r="C85" s="5" t="s">
        <v>125</v>
      </c>
      <c r="D85" s="6" t="s">
        <v>1</v>
      </c>
      <c r="E85" s="5" t="s">
        <v>126</v>
      </c>
      <c r="F85" s="5" t="s">
        <v>127</v>
      </c>
      <c r="G85" s="5" t="s">
        <v>4</v>
      </c>
      <c r="H85" s="6" t="s">
        <v>345</v>
      </c>
      <c r="I85" s="6" t="s">
        <v>5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25</v>
      </c>
      <c r="P85" s="6">
        <v>0</v>
      </c>
      <c r="Q85" s="6">
        <v>25</v>
      </c>
      <c r="R85" s="6">
        <v>0</v>
      </c>
      <c r="S85" s="6">
        <v>0</v>
      </c>
      <c r="T85" s="6">
        <v>0</v>
      </c>
      <c r="U85" s="6">
        <v>25</v>
      </c>
      <c r="V85" s="6">
        <v>0</v>
      </c>
      <c r="W85" s="6">
        <v>0</v>
      </c>
      <c r="X85" s="6">
        <v>25</v>
      </c>
      <c r="Y85" s="6">
        <v>13</v>
      </c>
      <c r="Z85" s="23">
        <v>52</v>
      </c>
    </row>
    <row r="86" spans="1:26" ht="30" x14ac:dyDescent="0.25">
      <c r="A86" s="4">
        <v>2</v>
      </c>
      <c r="B86" s="4" t="s">
        <v>400</v>
      </c>
      <c r="C86" s="5" t="s">
        <v>109</v>
      </c>
      <c r="D86" s="6" t="s">
        <v>1</v>
      </c>
      <c r="E86" s="5" t="s">
        <v>128</v>
      </c>
      <c r="F86" s="5" t="s">
        <v>8</v>
      </c>
      <c r="G86" s="5" t="s">
        <v>4</v>
      </c>
      <c r="H86" s="6" t="s">
        <v>345</v>
      </c>
      <c r="I86" s="6" t="s">
        <v>9</v>
      </c>
      <c r="J86" s="6">
        <v>10</v>
      </c>
      <c r="K86" s="6">
        <v>2</v>
      </c>
      <c r="L86" s="6">
        <v>0</v>
      </c>
      <c r="M86" s="6">
        <v>0</v>
      </c>
      <c r="N86" s="6">
        <v>0</v>
      </c>
      <c r="O86" s="6">
        <v>8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18</v>
      </c>
      <c r="V86" s="6">
        <v>0</v>
      </c>
      <c r="W86" s="6">
        <v>0</v>
      </c>
      <c r="X86" s="6">
        <v>18</v>
      </c>
      <c r="Y86" s="6">
        <v>15</v>
      </c>
      <c r="Z86" s="23">
        <v>83.3333333333333</v>
      </c>
    </row>
    <row r="87" spans="1:26" ht="30" x14ac:dyDescent="0.25">
      <c r="A87" s="4">
        <v>4</v>
      </c>
      <c r="B87" s="4" t="s">
        <v>424</v>
      </c>
      <c r="C87" s="5" t="s">
        <v>90</v>
      </c>
      <c r="D87" s="6" t="s">
        <v>1</v>
      </c>
      <c r="E87" s="5" t="s">
        <v>129</v>
      </c>
      <c r="F87" s="5" t="s">
        <v>8</v>
      </c>
      <c r="G87" s="5" t="s">
        <v>4</v>
      </c>
      <c r="H87" s="6" t="s">
        <v>345</v>
      </c>
      <c r="I87" s="6" t="s">
        <v>5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24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24</v>
      </c>
      <c r="V87" s="6">
        <v>0</v>
      </c>
      <c r="W87" s="6">
        <v>0</v>
      </c>
      <c r="X87" s="6">
        <v>24</v>
      </c>
      <c r="Y87" s="6">
        <v>20</v>
      </c>
      <c r="Z87" s="23">
        <v>83.3333333333333</v>
      </c>
    </row>
    <row r="88" spans="1:26" x14ac:dyDescent="0.25">
      <c r="A88" s="4">
        <v>7</v>
      </c>
      <c r="B88" s="4" t="s">
        <v>480</v>
      </c>
      <c r="C88" s="5" t="s">
        <v>130</v>
      </c>
      <c r="D88" s="6" t="s">
        <v>1</v>
      </c>
      <c r="E88" s="5" t="s">
        <v>131</v>
      </c>
      <c r="F88" s="5" t="s">
        <v>3</v>
      </c>
      <c r="G88" s="5" t="s">
        <v>4</v>
      </c>
      <c r="H88" s="6" t="s">
        <v>345</v>
      </c>
      <c r="I88" s="6" t="s">
        <v>5</v>
      </c>
      <c r="J88" s="6">
        <v>12</v>
      </c>
      <c r="K88" s="6">
        <v>2</v>
      </c>
      <c r="L88" s="6">
        <v>0</v>
      </c>
      <c r="M88" s="6">
        <v>12</v>
      </c>
      <c r="N88" s="6">
        <v>0</v>
      </c>
      <c r="O88" s="6">
        <v>12</v>
      </c>
      <c r="P88" s="6">
        <v>0</v>
      </c>
      <c r="Q88" s="6">
        <v>12</v>
      </c>
      <c r="R88" s="6">
        <v>0</v>
      </c>
      <c r="S88" s="6">
        <v>0</v>
      </c>
      <c r="T88" s="6">
        <v>0</v>
      </c>
      <c r="U88" s="6">
        <v>24</v>
      </c>
      <c r="V88" s="6">
        <v>0</v>
      </c>
      <c r="W88" s="6">
        <v>0</v>
      </c>
      <c r="X88" s="6">
        <v>24</v>
      </c>
      <c r="Y88" s="6">
        <v>12</v>
      </c>
      <c r="Z88" s="23">
        <v>50</v>
      </c>
    </row>
    <row r="89" spans="1:26" x14ac:dyDescent="0.25">
      <c r="A89" s="4" t="s">
        <v>372</v>
      </c>
      <c r="B89" s="4" t="s">
        <v>397</v>
      </c>
      <c r="C89" s="5" t="s">
        <v>132</v>
      </c>
      <c r="D89" s="6" t="s">
        <v>1</v>
      </c>
      <c r="E89" s="5" t="s">
        <v>133</v>
      </c>
      <c r="F89" s="5" t="s">
        <v>3</v>
      </c>
      <c r="G89" s="5" t="s">
        <v>4</v>
      </c>
      <c r="H89" s="6" t="s">
        <v>345</v>
      </c>
      <c r="I89" s="6" t="s">
        <v>5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20</v>
      </c>
      <c r="T89" s="6">
        <v>0</v>
      </c>
      <c r="U89" s="6">
        <v>20</v>
      </c>
      <c r="V89" s="6">
        <v>0</v>
      </c>
      <c r="W89" s="6">
        <v>0</v>
      </c>
      <c r="X89" s="6">
        <v>20</v>
      </c>
      <c r="Y89" s="6">
        <v>0</v>
      </c>
      <c r="Z89" s="23">
        <v>0</v>
      </c>
    </row>
    <row r="90" spans="1:26" ht="30" x14ac:dyDescent="0.25">
      <c r="A90" s="4">
        <v>10</v>
      </c>
      <c r="B90" s="4" t="s">
        <v>517</v>
      </c>
      <c r="C90" s="5" t="s">
        <v>134</v>
      </c>
      <c r="D90" s="6" t="s">
        <v>1</v>
      </c>
      <c r="E90" s="5" t="s">
        <v>135</v>
      </c>
      <c r="F90" s="5" t="s">
        <v>3</v>
      </c>
      <c r="G90" s="5" t="s">
        <v>4</v>
      </c>
      <c r="H90" s="6" t="s">
        <v>345</v>
      </c>
      <c r="I90" s="6" t="s">
        <v>5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15</v>
      </c>
      <c r="T90" s="6">
        <v>0</v>
      </c>
      <c r="U90" s="6">
        <v>15</v>
      </c>
      <c r="V90" s="6">
        <v>0</v>
      </c>
      <c r="W90" s="6">
        <v>0</v>
      </c>
      <c r="X90" s="6">
        <v>15</v>
      </c>
      <c r="Y90" s="6">
        <v>3</v>
      </c>
      <c r="Z90" s="23">
        <v>20</v>
      </c>
    </row>
    <row r="91" spans="1:26" ht="30" x14ac:dyDescent="0.25">
      <c r="A91" s="4">
        <v>6</v>
      </c>
      <c r="B91" s="4" t="s">
        <v>464</v>
      </c>
      <c r="C91" s="5" t="s">
        <v>79</v>
      </c>
      <c r="D91" s="6" t="s">
        <v>1</v>
      </c>
      <c r="E91" s="5" t="s">
        <v>136</v>
      </c>
      <c r="F91" s="5" t="s">
        <v>8</v>
      </c>
      <c r="G91" s="5" t="s">
        <v>4</v>
      </c>
      <c r="H91" s="6" t="s">
        <v>345</v>
      </c>
      <c r="I91" s="6" t="s">
        <v>5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40</v>
      </c>
      <c r="P91" s="6">
        <v>10</v>
      </c>
      <c r="Q91" s="6">
        <v>0</v>
      </c>
      <c r="R91" s="6">
        <v>0</v>
      </c>
      <c r="S91" s="6">
        <v>0</v>
      </c>
      <c r="T91" s="6">
        <v>0</v>
      </c>
      <c r="U91" s="6">
        <v>40</v>
      </c>
      <c r="V91" s="6">
        <v>0</v>
      </c>
      <c r="W91" s="6">
        <v>0</v>
      </c>
      <c r="X91" s="6">
        <v>40</v>
      </c>
      <c r="Y91" s="6">
        <v>38</v>
      </c>
      <c r="Z91" s="23">
        <v>95</v>
      </c>
    </row>
    <row r="92" spans="1:26" ht="30" x14ac:dyDescent="0.25">
      <c r="A92" s="4" t="s">
        <v>372</v>
      </c>
      <c r="B92" s="4" t="s">
        <v>397</v>
      </c>
      <c r="C92" s="5" t="s">
        <v>137</v>
      </c>
      <c r="D92" s="6" t="s">
        <v>1</v>
      </c>
      <c r="E92" s="5" t="s">
        <v>138</v>
      </c>
      <c r="F92" s="5" t="s">
        <v>8</v>
      </c>
      <c r="G92" s="5" t="s">
        <v>4</v>
      </c>
      <c r="H92" s="6" t="s">
        <v>345</v>
      </c>
      <c r="I92" s="6" t="s">
        <v>5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44</v>
      </c>
      <c r="P92" s="6">
        <v>0</v>
      </c>
      <c r="Q92" s="6">
        <v>44</v>
      </c>
      <c r="R92" s="6">
        <v>0</v>
      </c>
      <c r="S92" s="6">
        <v>0</v>
      </c>
      <c r="T92" s="6">
        <v>0</v>
      </c>
      <c r="U92" s="6">
        <v>44</v>
      </c>
      <c r="V92" s="6">
        <v>0</v>
      </c>
      <c r="W92" s="6">
        <v>0</v>
      </c>
      <c r="X92" s="6">
        <v>44</v>
      </c>
      <c r="Y92" s="6">
        <v>44</v>
      </c>
      <c r="Z92" s="23">
        <v>100</v>
      </c>
    </row>
    <row r="93" spans="1:26" ht="30" x14ac:dyDescent="0.25">
      <c r="A93" s="4">
        <v>10</v>
      </c>
      <c r="B93" s="4" t="s">
        <v>517</v>
      </c>
      <c r="C93" s="5" t="s">
        <v>47</v>
      </c>
      <c r="D93" s="6" t="s">
        <v>1</v>
      </c>
      <c r="E93" s="5" t="s">
        <v>139</v>
      </c>
      <c r="F93" s="5" t="s">
        <v>8</v>
      </c>
      <c r="G93" s="5" t="s">
        <v>4</v>
      </c>
      <c r="H93" s="6" t="s">
        <v>345</v>
      </c>
      <c r="I93" s="6" t="s">
        <v>9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10</v>
      </c>
      <c r="P93" s="6">
        <v>10</v>
      </c>
      <c r="Q93" s="6">
        <v>0</v>
      </c>
      <c r="R93" s="6">
        <v>0</v>
      </c>
      <c r="S93" s="6">
        <v>0</v>
      </c>
      <c r="T93" s="6">
        <v>0</v>
      </c>
      <c r="U93" s="6">
        <v>10</v>
      </c>
      <c r="V93" s="6">
        <v>0</v>
      </c>
      <c r="W93" s="6">
        <v>0</v>
      </c>
      <c r="X93" s="6">
        <v>10</v>
      </c>
      <c r="Y93" s="6">
        <v>9</v>
      </c>
      <c r="Z93" s="23">
        <v>90</v>
      </c>
    </row>
    <row r="94" spans="1:26" x14ac:dyDescent="0.25">
      <c r="A94" s="4">
        <v>10</v>
      </c>
      <c r="B94" s="4" t="s">
        <v>517</v>
      </c>
      <c r="C94" s="5" t="s">
        <v>107</v>
      </c>
      <c r="D94" s="6" t="s">
        <v>1</v>
      </c>
      <c r="E94" s="5" t="s">
        <v>140</v>
      </c>
      <c r="F94" s="5" t="s">
        <v>3</v>
      </c>
      <c r="G94" s="5" t="s">
        <v>4</v>
      </c>
      <c r="H94" s="6" t="s">
        <v>345</v>
      </c>
      <c r="I94" s="6" t="s">
        <v>5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40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40</v>
      </c>
      <c r="V94" s="6">
        <v>0</v>
      </c>
      <c r="W94" s="6">
        <v>0</v>
      </c>
      <c r="X94" s="6">
        <v>40</v>
      </c>
      <c r="Y94" s="6">
        <v>31</v>
      </c>
      <c r="Z94" s="23">
        <v>77.5</v>
      </c>
    </row>
    <row r="95" spans="1:26" ht="30" x14ac:dyDescent="0.25">
      <c r="A95" s="4">
        <v>10</v>
      </c>
      <c r="B95" s="4" t="s">
        <v>517</v>
      </c>
      <c r="C95" s="5" t="s">
        <v>141</v>
      </c>
      <c r="D95" s="6" t="s">
        <v>1</v>
      </c>
      <c r="E95" s="5" t="s">
        <v>142</v>
      </c>
      <c r="F95" s="5" t="s">
        <v>3</v>
      </c>
      <c r="G95" s="5" t="s">
        <v>72</v>
      </c>
      <c r="H95" s="6" t="s">
        <v>345</v>
      </c>
      <c r="I95" s="6" t="s">
        <v>5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120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120</v>
      </c>
      <c r="V95" s="6">
        <v>0</v>
      </c>
      <c r="W95" s="6">
        <v>0</v>
      </c>
      <c r="X95" s="6">
        <v>120</v>
      </c>
      <c r="Y95" s="6">
        <v>64</v>
      </c>
      <c r="Z95" s="23">
        <v>53.3333333333333</v>
      </c>
    </row>
    <row r="96" spans="1:26" x14ac:dyDescent="0.25">
      <c r="A96" s="4">
        <v>12</v>
      </c>
      <c r="B96" s="4" t="s">
        <v>536</v>
      </c>
      <c r="C96" s="5" t="s">
        <v>62</v>
      </c>
      <c r="D96" s="6" t="s">
        <v>1</v>
      </c>
      <c r="E96" s="5" t="s">
        <v>540</v>
      </c>
      <c r="F96" s="5" t="s">
        <v>3</v>
      </c>
      <c r="G96" s="5" t="s">
        <v>72</v>
      </c>
      <c r="H96" s="6" t="s">
        <v>345</v>
      </c>
      <c r="I96" s="6" t="s">
        <v>5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7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7</v>
      </c>
      <c r="V96" s="6">
        <v>0</v>
      </c>
      <c r="W96" s="6">
        <v>0</v>
      </c>
      <c r="X96" s="6">
        <v>7</v>
      </c>
      <c r="Y96" s="6">
        <v>7</v>
      </c>
      <c r="Z96" s="23">
        <v>100</v>
      </c>
    </row>
    <row r="97" spans="1:26" x14ac:dyDescent="0.25">
      <c r="A97" s="4">
        <v>11</v>
      </c>
      <c r="B97" s="4" t="s">
        <v>523</v>
      </c>
      <c r="C97" s="5" t="s">
        <v>144</v>
      </c>
      <c r="D97" s="6" t="s">
        <v>1</v>
      </c>
      <c r="E97" s="5" t="s">
        <v>522</v>
      </c>
      <c r="F97" s="5" t="s">
        <v>3</v>
      </c>
      <c r="G97" s="5" t="s">
        <v>72</v>
      </c>
      <c r="H97" s="6" t="s">
        <v>345</v>
      </c>
      <c r="I97" s="6" t="s">
        <v>9</v>
      </c>
      <c r="J97" s="6">
        <v>54</v>
      </c>
      <c r="K97" s="6">
        <v>14</v>
      </c>
      <c r="L97" s="6">
        <v>0</v>
      </c>
      <c r="M97" s="6">
        <v>0</v>
      </c>
      <c r="N97" s="6">
        <v>0</v>
      </c>
      <c r="O97" s="6">
        <v>21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75</v>
      </c>
      <c r="V97" s="6">
        <v>0</v>
      </c>
      <c r="W97" s="6">
        <v>0</v>
      </c>
      <c r="X97" s="6">
        <v>75</v>
      </c>
      <c r="Y97" s="6">
        <v>75</v>
      </c>
      <c r="Z97" s="23">
        <v>100</v>
      </c>
    </row>
    <row r="98" spans="1:26" ht="30" x14ac:dyDescent="0.25">
      <c r="A98" s="4">
        <v>8</v>
      </c>
      <c r="B98" s="4" t="s">
        <v>492</v>
      </c>
      <c r="C98" s="5" t="s">
        <v>145</v>
      </c>
      <c r="D98" s="6" t="s">
        <v>1</v>
      </c>
      <c r="E98" s="5" t="s">
        <v>146</v>
      </c>
      <c r="F98" s="5" t="s">
        <v>3</v>
      </c>
      <c r="G98" s="5" t="s">
        <v>4</v>
      </c>
      <c r="H98" s="6" t="s">
        <v>345</v>
      </c>
      <c r="I98" s="6" t="s">
        <v>5</v>
      </c>
      <c r="J98" s="6">
        <v>30</v>
      </c>
      <c r="K98" s="6">
        <v>6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30</v>
      </c>
      <c r="V98" s="6">
        <v>0</v>
      </c>
      <c r="W98" s="6">
        <v>0</v>
      </c>
      <c r="X98" s="6">
        <v>30</v>
      </c>
      <c r="Y98" s="6">
        <v>25</v>
      </c>
      <c r="Z98" s="23">
        <v>83.3333333333333</v>
      </c>
    </row>
    <row r="99" spans="1:26" ht="30" x14ac:dyDescent="0.25">
      <c r="A99" s="4">
        <v>4</v>
      </c>
      <c r="B99" s="4" t="s">
        <v>424</v>
      </c>
      <c r="C99" s="5" t="s">
        <v>90</v>
      </c>
      <c r="D99" s="6" t="s">
        <v>1</v>
      </c>
      <c r="E99" s="5" t="s">
        <v>147</v>
      </c>
      <c r="F99" s="5" t="s">
        <v>8</v>
      </c>
      <c r="G99" s="5" t="s">
        <v>4</v>
      </c>
      <c r="H99" s="6" t="s">
        <v>345</v>
      </c>
      <c r="I99" s="6" t="s">
        <v>5</v>
      </c>
      <c r="J99" s="6">
        <v>35</v>
      </c>
      <c r="K99" s="6">
        <v>11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35</v>
      </c>
      <c r="V99" s="6">
        <v>0</v>
      </c>
      <c r="W99" s="6">
        <v>0</v>
      </c>
      <c r="X99" s="6">
        <v>35</v>
      </c>
      <c r="Y99" s="6">
        <v>28</v>
      </c>
      <c r="Z99" s="23">
        <v>80</v>
      </c>
    </row>
    <row r="100" spans="1:26" ht="30" x14ac:dyDescent="0.25">
      <c r="A100" s="4">
        <v>8</v>
      </c>
      <c r="B100" s="4" t="s">
        <v>491</v>
      </c>
      <c r="C100" s="5" t="s">
        <v>148</v>
      </c>
      <c r="D100" s="6" t="s">
        <v>1</v>
      </c>
      <c r="E100" s="5" t="s">
        <v>149</v>
      </c>
      <c r="F100" s="5" t="s">
        <v>3</v>
      </c>
      <c r="G100" s="5" t="s">
        <v>4</v>
      </c>
      <c r="H100" s="6" t="s">
        <v>345</v>
      </c>
      <c r="I100" s="6" t="s">
        <v>5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46</v>
      </c>
      <c r="P100" s="6">
        <v>0</v>
      </c>
      <c r="Q100" s="6">
        <v>46</v>
      </c>
      <c r="R100" s="6">
        <v>0</v>
      </c>
      <c r="S100" s="6">
        <v>0</v>
      </c>
      <c r="T100" s="6">
        <v>0</v>
      </c>
      <c r="U100" s="6">
        <v>46</v>
      </c>
      <c r="V100" s="6">
        <v>0</v>
      </c>
      <c r="W100" s="6">
        <v>0</v>
      </c>
      <c r="X100" s="6">
        <v>46</v>
      </c>
      <c r="Y100" s="6">
        <v>56</v>
      </c>
      <c r="Z100" s="23">
        <v>121.739130434782</v>
      </c>
    </row>
    <row r="101" spans="1:26" ht="30" x14ac:dyDescent="0.25">
      <c r="A101" s="4">
        <v>8</v>
      </c>
      <c r="B101" s="4" t="s">
        <v>491</v>
      </c>
      <c r="C101" s="5" t="s">
        <v>83</v>
      </c>
      <c r="D101" s="6" t="s">
        <v>1</v>
      </c>
      <c r="E101" s="5" t="s">
        <v>150</v>
      </c>
      <c r="F101" s="5" t="s">
        <v>8</v>
      </c>
      <c r="G101" s="5" t="s">
        <v>4</v>
      </c>
      <c r="H101" s="6" t="s">
        <v>345</v>
      </c>
      <c r="I101" s="6" t="s">
        <v>5</v>
      </c>
      <c r="J101" s="6">
        <v>8</v>
      </c>
      <c r="K101" s="6">
        <v>3</v>
      </c>
      <c r="L101" s="6">
        <v>0</v>
      </c>
      <c r="M101" s="6">
        <v>0</v>
      </c>
      <c r="N101" s="6">
        <v>0</v>
      </c>
      <c r="O101" s="6">
        <v>15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23</v>
      </c>
      <c r="V101" s="6">
        <v>0</v>
      </c>
      <c r="W101" s="6">
        <v>0</v>
      </c>
      <c r="X101" s="6">
        <v>23</v>
      </c>
      <c r="Y101" s="6">
        <v>19</v>
      </c>
      <c r="Z101" s="23">
        <v>82.608695652173907</v>
      </c>
    </row>
    <row r="102" spans="1:26" x14ac:dyDescent="0.25">
      <c r="A102" s="4">
        <v>1</v>
      </c>
      <c r="B102" s="4" t="s">
        <v>384</v>
      </c>
      <c r="C102" s="5" t="s">
        <v>76</v>
      </c>
      <c r="D102" s="6" t="s">
        <v>1</v>
      </c>
      <c r="E102" s="5" t="s">
        <v>151</v>
      </c>
      <c r="F102" s="5" t="s">
        <v>3</v>
      </c>
      <c r="G102" s="5" t="s">
        <v>4</v>
      </c>
      <c r="H102" s="6" t="s">
        <v>345</v>
      </c>
      <c r="I102" s="6" t="s">
        <v>5</v>
      </c>
      <c r="J102" s="6">
        <v>48</v>
      </c>
      <c r="K102" s="6">
        <v>12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48</v>
      </c>
      <c r="V102" s="6">
        <v>0</v>
      </c>
      <c r="W102" s="6">
        <v>0</v>
      </c>
      <c r="X102" s="6">
        <v>48</v>
      </c>
      <c r="Y102" s="6">
        <v>29</v>
      </c>
      <c r="Z102" s="23">
        <v>60.4166666666666</v>
      </c>
    </row>
    <row r="103" spans="1:26" ht="30" x14ac:dyDescent="0.25">
      <c r="A103" s="4">
        <v>13</v>
      </c>
      <c r="B103" s="4" t="s">
        <v>544</v>
      </c>
      <c r="C103" s="5" t="s">
        <v>30</v>
      </c>
      <c r="D103" s="6" t="s">
        <v>1</v>
      </c>
      <c r="E103" s="5" t="s">
        <v>152</v>
      </c>
      <c r="F103" s="5" t="s">
        <v>3</v>
      </c>
      <c r="G103" s="5" t="s">
        <v>4</v>
      </c>
      <c r="H103" s="6" t="s">
        <v>345</v>
      </c>
      <c r="I103" s="6" t="s">
        <v>5</v>
      </c>
      <c r="J103" s="6">
        <v>3</v>
      </c>
      <c r="K103" s="6">
        <v>1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3</v>
      </c>
      <c r="V103" s="6">
        <v>0</v>
      </c>
      <c r="W103" s="6">
        <v>0</v>
      </c>
      <c r="X103" s="6">
        <v>3</v>
      </c>
      <c r="Y103" s="6">
        <v>3</v>
      </c>
      <c r="Z103" s="23">
        <v>100</v>
      </c>
    </row>
    <row r="104" spans="1:26" x14ac:dyDescent="0.25">
      <c r="A104" s="4">
        <v>10</v>
      </c>
      <c r="B104" s="4" t="s">
        <v>517</v>
      </c>
      <c r="C104" s="5" t="s">
        <v>141</v>
      </c>
      <c r="D104" s="6" t="s">
        <v>1</v>
      </c>
      <c r="E104" s="5" t="s">
        <v>563</v>
      </c>
      <c r="F104" s="5" t="s">
        <v>3</v>
      </c>
      <c r="G104" s="5" t="s">
        <v>72</v>
      </c>
      <c r="H104" s="6" t="s">
        <v>345</v>
      </c>
      <c r="I104" s="6" t="s">
        <v>9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3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3</v>
      </c>
      <c r="V104" s="6">
        <v>0</v>
      </c>
      <c r="W104" s="6">
        <v>0</v>
      </c>
      <c r="X104" s="6">
        <v>3</v>
      </c>
      <c r="Y104" s="6">
        <v>2</v>
      </c>
      <c r="Z104" s="23">
        <v>66.6666666666666</v>
      </c>
    </row>
    <row r="105" spans="1:26" x14ac:dyDescent="0.25">
      <c r="A105" s="4">
        <v>10</v>
      </c>
      <c r="B105" s="4" t="s">
        <v>517</v>
      </c>
      <c r="C105" s="5" t="s">
        <v>141</v>
      </c>
      <c r="D105" s="6" t="s">
        <v>1</v>
      </c>
      <c r="E105" s="5" t="s">
        <v>564</v>
      </c>
      <c r="F105" s="5" t="s">
        <v>3</v>
      </c>
      <c r="G105" s="5" t="s">
        <v>72</v>
      </c>
      <c r="H105" s="6" t="s">
        <v>345</v>
      </c>
      <c r="I105" s="6" t="s">
        <v>5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28</v>
      </c>
      <c r="P105" s="6">
        <v>0</v>
      </c>
      <c r="Q105" s="6">
        <v>1</v>
      </c>
      <c r="R105" s="6">
        <v>0</v>
      </c>
      <c r="S105" s="6">
        <v>0</v>
      </c>
      <c r="T105" s="6">
        <v>0</v>
      </c>
      <c r="U105" s="6">
        <v>28</v>
      </c>
      <c r="V105" s="6">
        <v>0</v>
      </c>
      <c r="W105" s="6">
        <v>0</v>
      </c>
      <c r="X105" s="6">
        <v>28</v>
      </c>
      <c r="Y105" s="6">
        <v>11</v>
      </c>
      <c r="Z105" s="23">
        <v>39.285714285714199</v>
      </c>
    </row>
    <row r="106" spans="1:26" ht="30" x14ac:dyDescent="0.25">
      <c r="A106" s="4">
        <v>7</v>
      </c>
      <c r="B106" s="4" t="s">
        <v>480</v>
      </c>
      <c r="C106" s="5" t="s">
        <v>17</v>
      </c>
      <c r="D106" s="6" t="s">
        <v>1</v>
      </c>
      <c r="E106" s="5" t="s">
        <v>153</v>
      </c>
      <c r="F106" s="5" t="s">
        <v>8</v>
      </c>
      <c r="G106" s="5" t="s">
        <v>4</v>
      </c>
      <c r="H106" s="6" t="s">
        <v>345</v>
      </c>
      <c r="I106" s="6" t="s">
        <v>5</v>
      </c>
      <c r="J106" s="6">
        <v>19</v>
      </c>
      <c r="K106" s="6">
        <v>9</v>
      </c>
      <c r="L106" s="6">
        <v>0</v>
      </c>
      <c r="M106" s="6">
        <v>19</v>
      </c>
      <c r="N106" s="6">
        <v>0</v>
      </c>
      <c r="O106" s="6">
        <v>20</v>
      </c>
      <c r="P106" s="6">
        <v>0</v>
      </c>
      <c r="Q106" s="6">
        <v>20</v>
      </c>
      <c r="R106" s="6">
        <v>0</v>
      </c>
      <c r="S106" s="6">
        <v>0</v>
      </c>
      <c r="T106" s="6">
        <v>0</v>
      </c>
      <c r="U106" s="6">
        <v>39</v>
      </c>
      <c r="V106" s="6">
        <v>0</v>
      </c>
      <c r="W106" s="6">
        <v>0</v>
      </c>
      <c r="X106" s="6">
        <v>39</v>
      </c>
      <c r="Y106" s="6">
        <v>42</v>
      </c>
      <c r="Z106" s="23">
        <v>107.692307692307</v>
      </c>
    </row>
    <row r="107" spans="1:26" ht="30" x14ac:dyDescent="0.25">
      <c r="A107" s="4" t="s">
        <v>373</v>
      </c>
      <c r="B107" s="4" t="s">
        <v>401</v>
      </c>
      <c r="C107" s="5" t="s">
        <v>154</v>
      </c>
      <c r="D107" s="6" t="s">
        <v>1</v>
      </c>
      <c r="E107" s="5" t="s">
        <v>155</v>
      </c>
      <c r="F107" s="5" t="s">
        <v>3</v>
      </c>
      <c r="G107" s="5" t="s">
        <v>4</v>
      </c>
      <c r="H107" s="6" t="s">
        <v>345</v>
      </c>
      <c r="I107" s="6" t="s">
        <v>5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84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84</v>
      </c>
      <c r="V107" s="6">
        <v>0</v>
      </c>
      <c r="W107" s="6">
        <v>0</v>
      </c>
      <c r="X107" s="6">
        <v>84</v>
      </c>
      <c r="Y107" s="6">
        <v>51</v>
      </c>
      <c r="Z107" s="23">
        <v>60.714285714285701</v>
      </c>
    </row>
    <row r="108" spans="1:26" ht="30" x14ac:dyDescent="0.25">
      <c r="A108" s="4" t="s">
        <v>373</v>
      </c>
      <c r="B108" s="4" t="s">
        <v>401</v>
      </c>
      <c r="C108" s="5" t="s">
        <v>154</v>
      </c>
      <c r="D108" s="6" t="s">
        <v>1</v>
      </c>
      <c r="E108" s="5" t="s">
        <v>156</v>
      </c>
      <c r="F108" s="5" t="s">
        <v>3</v>
      </c>
      <c r="G108" s="5" t="s">
        <v>4</v>
      </c>
      <c r="H108" s="6" t="s">
        <v>345</v>
      </c>
      <c r="I108" s="6" t="s">
        <v>5</v>
      </c>
      <c r="J108" s="6">
        <v>48</v>
      </c>
      <c r="K108" s="6">
        <v>16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48</v>
      </c>
      <c r="V108" s="6">
        <v>0</v>
      </c>
      <c r="W108" s="6">
        <v>0</v>
      </c>
      <c r="X108" s="6">
        <v>48</v>
      </c>
      <c r="Y108" s="6">
        <v>12</v>
      </c>
      <c r="Z108" s="23">
        <v>25</v>
      </c>
    </row>
    <row r="109" spans="1:26" ht="30" x14ac:dyDescent="0.25">
      <c r="A109" s="4" t="s">
        <v>373</v>
      </c>
      <c r="B109" s="4" t="s">
        <v>401</v>
      </c>
      <c r="C109" s="5" t="s">
        <v>157</v>
      </c>
      <c r="D109" s="6" t="s">
        <v>1</v>
      </c>
      <c r="E109" s="5" t="s">
        <v>158</v>
      </c>
      <c r="F109" s="5" t="s">
        <v>3</v>
      </c>
      <c r="G109" s="5" t="s">
        <v>4</v>
      </c>
      <c r="H109" s="6" t="s">
        <v>345</v>
      </c>
      <c r="I109" s="6" t="s">
        <v>5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50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50</v>
      </c>
      <c r="V109" s="6">
        <v>0</v>
      </c>
      <c r="W109" s="6">
        <v>0</v>
      </c>
      <c r="X109" s="6">
        <v>50</v>
      </c>
      <c r="Y109" s="6">
        <v>12</v>
      </c>
      <c r="Z109" s="23">
        <v>24</v>
      </c>
    </row>
    <row r="110" spans="1:26" ht="30" x14ac:dyDescent="0.25">
      <c r="A110" s="4" t="s">
        <v>373</v>
      </c>
      <c r="B110" s="4" t="s">
        <v>401</v>
      </c>
      <c r="C110" s="5" t="s">
        <v>159</v>
      </c>
      <c r="D110" s="6" t="s">
        <v>1</v>
      </c>
      <c r="E110" s="5" t="s">
        <v>160</v>
      </c>
      <c r="F110" s="5" t="s">
        <v>3</v>
      </c>
      <c r="G110" s="5" t="s">
        <v>4</v>
      </c>
      <c r="H110" s="6" t="s">
        <v>345</v>
      </c>
      <c r="I110" s="6" t="s">
        <v>5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8</v>
      </c>
      <c r="T110" s="6">
        <v>0</v>
      </c>
      <c r="U110" s="6">
        <v>8</v>
      </c>
      <c r="V110" s="6">
        <v>0</v>
      </c>
      <c r="W110" s="6">
        <v>0</v>
      </c>
      <c r="X110" s="6">
        <v>8</v>
      </c>
      <c r="Y110" s="6">
        <v>3</v>
      </c>
      <c r="Z110" s="23">
        <v>37.5</v>
      </c>
    </row>
    <row r="111" spans="1:26" ht="30" x14ac:dyDescent="0.25">
      <c r="A111" s="4" t="s">
        <v>373</v>
      </c>
      <c r="B111" s="4" t="s">
        <v>401</v>
      </c>
      <c r="C111" s="5" t="s">
        <v>154</v>
      </c>
      <c r="D111" s="6" t="s">
        <v>1</v>
      </c>
      <c r="E111" s="5" t="s">
        <v>161</v>
      </c>
      <c r="F111" s="5" t="s">
        <v>8</v>
      </c>
      <c r="G111" s="5" t="s">
        <v>4</v>
      </c>
      <c r="H111" s="6" t="s">
        <v>345</v>
      </c>
      <c r="I111" s="6" t="s">
        <v>5</v>
      </c>
      <c r="J111" s="6">
        <v>9</v>
      </c>
      <c r="K111" s="6">
        <v>3</v>
      </c>
      <c r="L111" s="6">
        <v>0</v>
      </c>
      <c r="M111" s="6">
        <v>0</v>
      </c>
      <c r="N111" s="6">
        <v>0</v>
      </c>
      <c r="O111" s="6">
        <v>34</v>
      </c>
      <c r="P111" s="6">
        <v>19</v>
      </c>
      <c r="Q111" s="6">
        <v>0</v>
      </c>
      <c r="R111" s="6">
        <v>0</v>
      </c>
      <c r="S111" s="6">
        <v>0</v>
      </c>
      <c r="T111" s="6">
        <v>0</v>
      </c>
      <c r="U111" s="6">
        <v>43</v>
      </c>
      <c r="V111" s="6">
        <v>0</v>
      </c>
      <c r="W111" s="6">
        <v>0</v>
      </c>
      <c r="X111" s="6">
        <v>43</v>
      </c>
      <c r="Y111" s="6">
        <v>34</v>
      </c>
      <c r="Z111" s="23">
        <v>79.069767441860407</v>
      </c>
    </row>
    <row r="112" spans="1:26" ht="30" x14ac:dyDescent="0.25">
      <c r="A112" s="4" t="s">
        <v>373</v>
      </c>
      <c r="B112" s="4" t="s">
        <v>401</v>
      </c>
      <c r="C112" s="5" t="s">
        <v>157</v>
      </c>
      <c r="D112" s="6" t="s">
        <v>1</v>
      </c>
      <c r="E112" s="5" t="s">
        <v>162</v>
      </c>
      <c r="F112" s="5" t="s">
        <v>8</v>
      </c>
      <c r="G112" s="5" t="s">
        <v>4</v>
      </c>
      <c r="H112" s="6" t="s">
        <v>345</v>
      </c>
      <c r="I112" s="6" t="s">
        <v>9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12</v>
      </c>
      <c r="P112" s="6">
        <v>3</v>
      </c>
      <c r="Q112" s="6">
        <v>0</v>
      </c>
      <c r="R112" s="6">
        <v>0</v>
      </c>
      <c r="S112" s="6">
        <v>0</v>
      </c>
      <c r="T112" s="6">
        <v>0</v>
      </c>
      <c r="U112" s="6">
        <v>12</v>
      </c>
      <c r="V112" s="6">
        <v>0</v>
      </c>
      <c r="W112" s="6">
        <v>0</v>
      </c>
      <c r="X112" s="6">
        <v>12</v>
      </c>
      <c r="Y112" s="6">
        <v>7</v>
      </c>
      <c r="Z112" s="23">
        <v>58.3333333333333</v>
      </c>
    </row>
    <row r="113" spans="1:26" ht="30" x14ac:dyDescent="0.25">
      <c r="A113" s="4">
        <v>2</v>
      </c>
      <c r="B113" s="4" t="s">
        <v>401</v>
      </c>
      <c r="C113" s="5" t="s">
        <v>163</v>
      </c>
      <c r="D113" s="6" t="s">
        <v>1</v>
      </c>
      <c r="E113" s="5" t="s">
        <v>164</v>
      </c>
      <c r="F113" s="5" t="s">
        <v>8</v>
      </c>
      <c r="G113" s="5" t="s">
        <v>4</v>
      </c>
      <c r="H113" s="6" t="s">
        <v>346</v>
      </c>
      <c r="I113" s="6" t="s">
        <v>5</v>
      </c>
      <c r="J113" s="6">
        <v>10</v>
      </c>
      <c r="K113" s="6">
        <v>5</v>
      </c>
      <c r="L113" s="6">
        <v>10</v>
      </c>
      <c r="M113" s="6">
        <v>0</v>
      </c>
      <c r="N113" s="6">
        <v>0</v>
      </c>
      <c r="O113" s="6">
        <v>6</v>
      </c>
      <c r="P113" s="6">
        <v>6</v>
      </c>
      <c r="Q113" s="6">
        <v>0</v>
      </c>
      <c r="R113" s="6">
        <v>0</v>
      </c>
      <c r="S113" s="6">
        <v>0</v>
      </c>
      <c r="T113" s="6">
        <v>0</v>
      </c>
      <c r="U113" s="6">
        <v>16</v>
      </c>
      <c r="V113" s="6">
        <v>0</v>
      </c>
      <c r="W113" s="6">
        <v>0</v>
      </c>
      <c r="X113" s="6">
        <v>16</v>
      </c>
      <c r="Y113" s="6">
        <v>10</v>
      </c>
      <c r="Z113" s="23">
        <v>62.5</v>
      </c>
    </row>
    <row r="114" spans="1:26" ht="30" x14ac:dyDescent="0.25">
      <c r="A114" s="4">
        <v>2</v>
      </c>
      <c r="B114" s="4" t="s">
        <v>401</v>
      </c>
      <c r="C114" s="5" t="s">
        <v>163</v>
      </c>
      <c r="D114" s="6" t="s">
        <v>1</v>
      </c>
      <c r="E114" s="5" t="s">
        <v>165</v>
      </c>
      <c r="F114" s="5" t="s">
        <v>8</v>
      </c>
      <c r="G114" s="5" t="s">
        <v>4</v>
      </c>
      <c r="H114" s="6" t="s">
        <v>346</v>
      </c>
      <c r="I114" s="6" t="s">
        <v>5</v>
      </c>
      <c r="J114" s="6">
        <v>6</v>
      </c>
      <c r="K114" s="6">
        <v>2</v>
      </c>
      <c r="L114" s="6">
        <v>0</v>
      </c>
      <c r="M114" s="6">
        <v>0</v>
      </c>
      <c r="N114" s="6">
        <v>0</v>
      </c>
      <c r="O114" s="6">
        <v>4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10</v>
      </c>
      <c r="V114" s="6">
        <v>0</v>
      </c>
      <c r="W114" s="6">
        <v>0</v>
      </c>
      <c r="X114" s="6">
        <v>10</v>
      </c>
      <c r="Y114" s="6">
        <v>8</v>
      </c>
      <c r="Z114" s="23">
        <v>80</v>
      </c>
    </row>
    <row r="115" spans="1:26" ht="30" x14ac:dyDescent="0.25">
      <c r="A115" s="4" t="s">
        <v>373</v>
      </c>
      <c r="B115" s="4" t="s">
        <v>401</v>
      </c>
      <c r="C115" s="5" t="s">
        <v>109</v>
      </c>
      <c r="D115" s="6" t="s">
        <v>1</v>
      </c>
      <c r="E115" s="5" t="s">
        <v>166</v>
      </c>
      <c r="F115" s="5" t="s">
        <v>8</v>
      </c>
      <c r="G115" s="5" t="s">
        <v>4</v>
      </c>
      <c r="H115" s="6" t="s">
        <v>345</v>
      </c>
      <c r="I115" s="6" t="s">
        <v>9</v>
      </c>
      <c r="J115" s="6">
        <v>12</v>
      </c>
      <c r="K115" s="6">
        <v>6</v>
      </c>
      <c r="L115" s="6">
        <v>0</v>
      </c>
      <c r="M115" s="6">
        <v>0</v>
      </c>
      <c r="N115" s="6">
        <v>0</v>
      </c>
      <c r="O115" s="6">
        <v>48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60</v>
      </c>
      <c r="V115" s="6">
        <v>0</v>
      </c>
      <c r="W115" s="6">
        <v>0</v>
      </c>
      <c r="X115" s="6">
        <v>60</v>
      </c>
      <c r="Y115" s="6">
        <v>59</v>
      </c>
      <c r="Z115" s="23">
        <v>98.3333333333333</v>
      </c>
    </row>
    <row r="116" spans="1:26" ht="30" x14ac:dyDescent="0.25">
      <c r="A116" s="4" t="s">
        <v>373</v>
      </c>
      <c r="B116" s="4" t="s">
        <v>401</v>
      </c>
      <c r="C116" s="5" t="s">
        <v>109</v>
      </c>
      <c r="D116" s="6" t="s">
        <v>1</v>
      </c>
      <c r="E116" s="5" t="s">
        <v>167</v>
      </c>
      <c r="F116" s="5" t="s">
        <v>8</v>
      </c>
      <c r="G116" s="5" t="s">
        <v>4</v>
      </c>
      <c r="H116" s="6" t="s">
        <v>345</v>
      </c>
      <c r="I116" s="6" t="s">
        <v>5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8</v>
      </c>
      <c r="P116" s="6">
        <v>6</v>
      </c>
      <c r="Q116" s="6">
        <v>0</v>
      </c>
      <c r="R116" s="6">
        <v>0</v>
      </c>
      <c r="S116" s="6">
        <v>0</v>
      </c>
      <c r="T116" s="6">
        <v>0</v>
      </c>
      <c r="U116" s="6">
        <v>8</v>
      </c>
      <c r="V116" s="6">
        <v>0</v>
      </c>
      <c r="W116" s="6">
        <v>0</v>
      </c>
      <c r="X116" s="6">
        <v>8</v>
      </c>
      <c r="Y116" s="6">
        <v>7</v>
      </c>
      <c r="Z116" s="23">
        <v>87.5</v>
      </c>
    </row>
    <row r="117" spans="1:26" x14ac:dyDescent="0.25">
      <c r="A117" s="4" t="s">
        <v>373</v>
      </c>
      <c r="B117" s="4" t="s">
        <v>401</v>
      </c>
      <c r="C117" s="5" t="s">
        <v>163</v>
      </c>
      <c r="D117" s="6" t="s">
        <v>1</v>
      </c>
      <c r="E117" s="5" t="s">
        <v>168</v>
      </c>
      <c r="F117" s="5" t="s">
        <v>16</v>
      </c>
      <c r="G117" s="5" t="s">
        <v>4</v>
      </c>
      <c r="H117" s="6" t="s">
        <v>346</v>
      </c>
      <c r="I117" s="6" t="s">
        <v>5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5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5</v>
      </c>
      <c r="V117" s="6">
        <v>0</v>
      </c>
      <c r="W117" s="6">
        <v>0</v>
      </c>
      <c r="X117" s="6">
        <v>5</v>
      </c>
      <c r="Y117" s="6">
        <v>4</v>
      </c>
      <c r="Z117" s="23">
        <v>80</v>
      </c>
    </row>
    <row r="118" spans="1:26" ht="30" x14ac:dyDescent="0.25">
      <c r="A118" s="4" t="s">
        <v>373</v>
      </c>
      <c r="B118" s="4" t="s">
        <v>401</v>
      </c>
      <c r="C118" s="5" t="s">
        <v>154</v>
      </c>
      <c r="D118" s="6" t="s">
        <v>1</v>
      </c>
      <c r="E118" s="5" t="s">
        <v>169</v>
      </c>
      <c r="F118" s="5" t="s">
        <v>16</v>
      </c>
      <c r="G118" s="5" t="s">
        <v>4</v>
      </c>
      <c r="H118" s="6" t="s">
        <v>345</v>
      </c>
      <c r="I118" s="6" t="s">
        <v>5</v>
      </c>
      <c r="J118" s="6">
        <v>6</v>
      </c>
      <c r="K118" s="6">
        <v>2</v>
      </c>
      <c r="L118" s="6">
        <v>0</v>
      </c>
      <c r="M118" s="6">
        <v>6</v>
      </c>
      <c r="N118" s="6">
        <v>0</v>
      </c>
      <c r="O118" s="6">
        <v>18</v>
      </c>
      <c r="P118" s="6">
        <v>0</v>
      </c>
      <c r="Q118" s="6">
        <v>18</v>
      </c>
      <c r="R118" s="6">
        <v>0</v>
      </c>
      <c r="S118" s="6">
        <v>0</v>
      </c>
      <c r="T118" s="6">
        <v>0</v>
      </c>
      <c r="U118" s="6">
        <v>24</v>
      </c>
      <c r="V118" s="6">
        <v>0</v>
      </c>
      <c r="W118" s="6">
        <v>0</v>
      </c>
      <c r="X118" s="6">
        <v>24</v>
      </c>
      <c r="Y118" s="6">
        <v>16</v>
      </c>
      <c r="Z118" s="23">
        <v>66.6666666666666</v>
      </c>
    </row>
    <row r="119" spans="1:26" ht="30" x14ac:dyDescent="0.25">
      <c r="A119" s="4" t="s">
        <v>373</v>
      </c>
      <c r="B119" s="4" t="s">
        <v>401</v>
      </c>
      <c r="C119" s="5" t="s">
        <v>170</v>
      </c>
      <c r="D119" s="6" t="s">
        <v>1</v>
      </c>
      <c r="E119" s="5" t="s">
        <v>171</v>
      </c>
      <c r="F119" s="5" t="s">
        <v>16</v>
      </c>
      <c r="G119" s="5" t="s">
        <v>4</v>
      </c>
      <c r="H119" s="6" t="s">
        <v>345</v>
      </c>
      <c r="I119" s="6" t="s">
        <v>5</v>
      </c>
      <c r="J119" s="6">
        <v>54</v>
      </c>
      <c r="K119" s="6">
        <v>18</v>
      </c>
      <c r="L119" s="6">
        <v>0</v>
      </c>
      <c r="M119" s="6">
        <v>0</v>
      </c>
      <c r="N119" s="6">
        <v>0</v>
      </c>
      <c r="O119" s="6">
        <v>16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70</v>
      </c>
      <c r="V119" s="6">
        <v>0</v>
      </c>
      <c r="W119" s="6">
        <v>0</v>
      </c>
      <c r="X119" s="6">
        <v>70</v>
      </c>
      <c r="Y119" s="6">
        <v>57</v>
      </c>
      <c r="Z119" s="23">
        <v>81.428571428571402</v>
      </c>
    </row>
    <row r="120" spans="1:26" x14ac:dyDescent="0.25">
      <c r="A120" s="4" t="s">
        <v>373</v>
      </c>
      <c r="B120" s="4" t="s">
        <v>401</v>
      </c>
      <c r="C120" s="5" t="s">
        <v>170</v>
      </c>
      <c r="D120" s="6" t="s">
        <v>1</v>
      </c>
      <c r="E120" s="5" t="s">
        <v>172</v>
      </c>
      <c r="F120" s="5" t="s">
        <v>16</v>
      </c>
      <c r="G120" s="5" t="s">
        <v>4</v>
      </c>
      <c r="H120" s="6" t="s">
        <v>345</v>
      </c>
      <c r="I120" s="6" t="s">
        <v>5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30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30</v>
      </c>
      <c r="V120" s="6">
        <v>0</v>
      </c>
      <c r="W120" s="6">
        <v>0</v>
      </c>
      <c r="X120" s="6">
        <v>30</v>
      </c>
      <c r="Y120" s="6">
        <v>31</v>
      </c>
      <c r="Z120" s="23">
        <v>103.333333333333</v>
      </c>
    </row>
    <row r="121" spans="1:26" ht="30" x14ac:dyDescent="0.25">
      <c r="A121" s="4" t="s">
        <v>373</v>
      </c>
      <c r="B121" s="4" t="s">
        <v>401</v>
      </c>
      <c r="C121" s="5" t="s">
        <v>159</v>
      </c>
      <c r="D121" s="6" t="s">
        <v>1</v>
      </c>
      <c r="E121" s="5" t="s">
        <v>173</v>
      </c>
      <c r="F121" s="5" t="s">
        <v>16</v>
      </c>
      <c r="G121" s="5" t="s">
        <v>4</v>
      </c>
      <c r="H121" s="6" t="s">
        <v>345</v>
      </c>
      <c r="I121" s="6" t="s">
        <v>25</v>
      </c>
      <c r="J121" s="6">
        <v>8</v>
      </c>
      <c r="K121" s="6">
        <v>4</v>
      </c>
      <c r="L121" s="6">
        <v>0</v>
      </c>
      <c r="M121" s="6">
        <v>0</v>
      </c>
      <c r="N121" s="6">
        <v>8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8</v>
      </c>
      <c r="V121" s="6">
        <v>0</v>
      </c>
      <c r="W121" s="6">
        <v>0</v>
      </c>
      <c r="X121" s="6">
        <v>8</v>
      </c>
      <c r="Y121" s="6">
        <v>9</v>
      </c>
      <c r="Z121" s="23">
        <v>112.5</v>
      </c>
    </row>
    <row r="122" spans="1:26" ht="30" x14ac:dyDescent="0.25">
      <c r="A122" s="4" t="s">
        <v>373</v>
      </c>
      <c r="B122" s="4" t="s">
        <v>401</v>
      </c>
      <c r="C122" s="5" t="s">
        <v>163</v>
      </c>
      <c r="D122" s="6" t="s">
        <v>1</v>
      </c>
      <c r="E122" s="5" t="s">
        <v>174</v>
      </c>
      <c r="F122" s="5" t="s">
        <v>71</v>
      </c>
      <c r="G122" s="5" t="s">
        <v>4</v>
      </c>
      <c r="H122" s="6" t="s">
        <v>345</v>
      </c>
      <c r="I122" s="6" t="s">
        <v>9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1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1</v>
      </c>
      <c r="V122" s="6">
        <v>0</v>
      </c>
      <c r="W122" s="6">
        <v>0</v>
      </c>
      <c r="X122" s="6">
        <v>1</v>
      </c>
      <c r="Y122" s="6">
        <v>1</v>
      </c>
      <c r="Z122" s="23">
        <v>100</v>
      </c>
    </row>
    <row r="123" spans="1:26" ht="30" x14ac:dyDescent="0.25">
      <c r="A123" s="4" t="s">
        <v>373</v>
      </c>
      <c r="B123" s="4" t="s">
        <v>401</v>
      </c>
      <c r="C123" s="5" t="s">
        <v>159</v>
      </c>
      <c r="D123" s="6" t="s">
        <v>1</v>
      </c>
      <c r="E123" s="5" t="s">
        <v>175</v>
      </c>
      <c r="F123" s="5" t="s">
        <v>71</v>
      </c>
      <c r="G123" s="5" t="s">
        <v>4</v>
      </c>
      <c r="H123" s="6" t="s">
        <v>345</v>
      </c>
      <c r="I123" s="6" t="s">
        <v>9</v>
      </c>
      <c r="J123" s="6">
        <v>5</v>
      </c>
      <c r="K123" s="6">
        <v>2</v>
      </c>
      <c r="L123" s="6">
        <v>0</v>
      </c>
      <c r="M123" s="6">
        <v>0</v>
      </c>
      <c r="N123" s="6">
        <v>5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5</v>
      </c>
      <c r="V123" s="6">
        <v>0</v>
      </c>
      <c r="W123" s="6">
        <v>0</v>
      </c>
      <c r="X123" s="6">
        <v>5</v>
      </c>
      <c r="Y123" s="6">
        <v>5</v>
      </c>
      <c r="Z123" s="23">
        <v>100</v>
      </c>
    </row>
    <row r="124" spans="1:26" ht="30" x14ac:dyDescent="0.25">
      <c r="A124" s="4" t="s">
        <v>373</v>
      </c>
      <c r="B124" s="4" t="s">
        <v>401</v>
      </c>
      <c r="C124" s="5" t="s">
        <v>159</v>
      </c>
      <c r="D124" s="6" t="s">
        <v>1</v>
      </c>
      <c r="E124" s="5" t="s">
        <v>176</v>
      </c>
      <c r="F124" s="5" t="s">
        <v>16</v>
      </c>
      <c r="G124" s="5" t="s">
        <v>4</v>
      </c>
      <c r="H124" s="6" t="s">
        <v>345</v>
      </c>
      <c r="I124" s="6" t="s">
        <v>5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8</v>
      </c>
      <c r="P124" s="6">
        <v>0</v>
      </c>
      <c r="Q124" s="6">
        <v>0</v>
      </c>
      <c r="R124" s="6">
        <v>8</v>
      </c>
      <c r="S124" s="6">
        <v>0</v>
      </c>
      <c r="T124" s="6">
        <v>0</v>
      </c>
      <c r="U124" s="6">
        <v>8</v>
      </c>
      <c r="V124" s="6">
        <v>0</v>
      </c>
      <c r="W124" s="6">
        <v>0</v>
      </c>
      <c r="X124" s="6">
        <v>8</v>
      </c>
      <c r="Y124" s="6">
        <v>7</v>
      </c>
      <c r="Z124" s="23">
        <v>87.5</v>
      </c>
    </row>
    <row r="125" spans="1:26" ht="30" x14ac:dyDescent="0.25">
      <c r="A125" s="4">
        <v>3</v>
      </c>
      <c r="B125" s="4" t="s">
        <v>413</v>
      </c>
      <c r="C125" s="5" t="s">
        <v>177</v>
      </c>
      <c r="D125" s="6" t="s">
        <v>1</v>
      </c>
      <c r="E125" s="5" t="s">
        <v>178</v>
      </c>
      <c r="F125" s="5" t="s">
        <v>16</v>
      </c>
      <c r="G125" s="5" t="s">
        <v>4</v>
      </c>
      <c r="H125" s="6" t="s">
        <v>345</v>
      </c>
      <c r="I125" s="6" t="s">
        <v>5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11</v>
      </c>
      <c r="P125" s="6">
        <v>0</v>
      </c>
      <c r="Q125" s="6">
        <v>11</v>
      </c>
      <c r="R125" s="6">
        <v>0</v>
      </c>
      <c r="S125" s="6">
        <v>0</v>
      </c>
      <c r="T125" s="6">
        <v>0</v>
      </c>
      <c r="U125" s="6">
        <v>11</v>
      </c>
      <c r="V125" s="6">
        <v>0</v>
      </c>
      <c r="W125" s="6">
        <v>0</v>
      </c>
      <c r="X125" s="6">
        <v>11</v>
      </c>
      <c r="Y125" s="6">
        <v>1</v>
      </c>
      <c r="Z125" s="23">
        <v>9.0909090909090899</v>
      </c>
    </row>
    <row r="126" spans="1:26" ht="30" x14ac:dyDescent="0.25">
      <c r="A126" s="4">
        <v>3</v>
      </c>
      <c r="B126" s="4" t="s">
        <v>413</v>
      </c>
      <c r="C126" s="5" t="s">
        <v>177</v>
      </c>
      <c r="D126" s="6" t="s">
        <v>1</v>
      </c>
      <c r="E126" s="5" t="s">
        <v>179</v>
      </c>
      <c r="F126" s="5" t="s">
        <v>16</v>
      </c>
      <c r="G126" s="5" t="s">
        <v>4</v>
      </c>
      <c r="H126" s="6" t="s">
        <v>345</v>
      </c>
      <c r="I126" s="6" t="s">
        <v>5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30</v>
      </c>
      <c r="P126" s="6">
        <v>0</v>
      </c>
      <c r="Q126" s="6">
        <v>30</v>
      </c>
      <c r="R126" s="6">
        <v>0</v>
      </c>
      <c r="S126" s="6">
        <v>0</v>
      </c>
      <c r="T126" s="6">
        <v>0</v>
      </c>
      <c r="U126" s="6">
        <v>30</v>
      </c>
      <c r="V126" s="6">
        <v>0</v>
      </c>
      <c r="W126" s="6">
        <v>0</v>
      </c>
      <c r="X126" s="6">
        <v>30</v>
      </c>
      <c r="Y126" s="6">
        <v>3</v>
      </c>
      <c r="Z126" s="23">
        <v>10</v>
      </c>
    </row>
    <row r="127" spans="1:26" ht="30" x14ac:dyDescent="0.25">
      <c r="A127" s="4">
        <v>6</v>
      </c>
      <c r="B127" s="4" t="s">
        <v>463</v>
      </c>
      <c r="C127" s="5" t="s">
        <v>180</v>
      </c>
      <c r="D127" s="6" t="s">
        <v>1</v>
      </c>
      <c r="E127" s="5" t="s">
        <v>181</v>
      </c>
      <c r="F127" s="5" t="s">
        <v>8</v>
      </c>
      <c r="G127" s="5" t="s">
        <v>4</v>
      </c>
      <c r="H127" s="6" t="s">
        <v>345</v>
      </c>
      <c r="I127" s="6" t="s">
        <v>5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50</v>
      </c>
      <c r="P127" s="6">
        <v>0</v>
      </c>
      <c r="Q127" s="6">
        <v>50</v>
      </c>
      <c r="R127" s="6">
        <v>0</v>
      </c>
      <c r="S127" s="6">
        <v>0</v>
      </c>
      <c r="T127" s="6">
        <v>0</v>
      </c>
      <c r="U127" s="6">
        <v>50</v>
      </c>
      <c r="V127" s="6">
        <v>0</v>
      </c>
      <c r="W127" s="6">
        <v>0</v>
      </c>
      <c r="X127" s="6">
        <v>50</v>
      </c>
      <c r="Y127" s="6">
        <v>18</v>
      </c>
      <c r="Z127" s="23">
        <v>36</v>
      </c>
    </row>
    <row r="128" spans="1:26" ht="30" x14ac:dyDescent="0.25">
      <c r="A128" s="4" t="s">
        <v>373</v>
      </c>
      <c r="B128" s="4" t="s">
        <v>401</v>
      </c>
      <c r="C128" s="5" t="s">
        <v>109</v>
      </c>
      <c r="D128" s="6" t="s">
        <v>1</v>
      </c>
      <c r="E128" s="5" t="s">
        <v>182</v>
      </c>
      <c r="F128" s="5" t="s">
        <v>8</v>
      </c>
      <c r="G128" s="5" t="s">
        <v>4</v>
      </c>
      <c r="H128" s="6" t="s">
        <v>345</v>
      </c>
      <c r="I128" s="6" t="s">
        <v>5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32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32</v>
      </c>
      <c r="V128" s="6">
        <v>0</v>
      </c>
      <c r="W128" s="6">
        <v>0</v>
      </c>
      <c r="X128" s="6">
        <v>32</v>
      </c>
      <c r="Y128" s="6">
        <v>34</v>
      </c>
      <c r="Z128" s="23">
        <v>106.25</v>
      </c>
    </row>
    <row r="129" spans="1:26" ht="30" x14ac:dyDescent="0.25">
      <c r="A129" s="4" t="s">
        <v>373</v>
      </c>
      <c r="B129" s="4" t="s">
        <v>401</v>
      </c>
      <c r="C129" s="5" t="s">
        <v>154</v>
      </c>
      <c r="D129" s="6" t="s">
        <v>1</v>
      </c>
      <c r="E129" s="5" t="s">
        <v>183</v>
      </c>
      <c r="F129" s="5" t="s">
        <v>184</v>
      </c>
      <c r="G129" s="5" t="s">
        <v>4</v>
      </c>
      <c r="H129" s="6" t="s">
        <v>345</v>
      </c>
      <c r="I129" s="6" t="s">
        <v>5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/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72</v>
      </c>
      <c r="W129" s="6"/>
      <c r="X129" s="6">
        <v>72</v>
      </c>
      <c r="Y129" s="6">
        <v>64</v>
      </c>
      <c r="Z129" s="23">
        <v>88.8888888888888</v>
      </c>
    </row>
    <row r="130" spans="1:26" ht="30" x14ac:dyDescent="0.25">
      <c r="A130" s="4">
        <v>12</v>
      </c>
      <c r="B130" s="4" t="s">
        <v>536</v>
      </c>
      <c r="C130" s="5" t="s">
        <v>6</v>
      </c>
      <c r="D130" s="6" t="s">
        <v>1</v>
      </c>
      <c r="E130" s="5" t="s">
        <v>185</v>
      </c>
      <c r="F130" s="5" t="s">
        <v>71</v>
      </c>
      <c r="G130" s="5" t="s">
        <v>4</v>
      </c>
      <c r="H130" s="6" t="s">
        <v>345</v>
      </c>
      <c r="I130" s="6" t="s">
        <v>9</v>
      </c>
      <c r="J130" s="6">
        <v>3</v>
      </c>
      <c r="K130" s="6">
        <v>1</v>
      </c>
      <c r="L130" s="6">
        <v>0</v>
      </c>
      <c r="M130" s="6">
        <v>0</v>
      </c>
      <c r="N130" s="6">
        <v>0</v>
      </c>
      <c r="O130" s="6">
        <v>2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5</v>
      </c>
      <c r="V130" s="6">
        <v>0</v>
      </c>
      <c r="W130" s="6">
        <v>0</v>
      </c>
      <c r="X130" s="6">
        <v>5</v>
      </c>
      <c r="Y130" s="6">
        <v>5</v>
      </c>
      <c r="Z130" s="23">
        <v>100</v>
      </c>
    </row>
    <row r="131" spans="1:26" ht="30" x14ac:dyDescent="0.25">
      <c r="A131" s="4">
        <v>8</v>
      </c>
      <c r="B131" s="4" t="s">
        <v>491</v>
      </c>
      <c r="C131" s="5" t="s">
        <v>83</v>
      </c>
      <c r="D131" s="6" t="s">
        <v>1</v>
      </c>
      <c r="E131" s="5" t="s">
        <v>186</v>
      </c>
      <c r="F131" s="5" t="s">
        <v>71</v>
      </c>
      <c r="G131" s="5" t="s">
        <v>4</v>
      </c>
      <c r="H131" s="6" t="s">
        <v>345</v>
      </c>
      <c r="I131" s="6" t="s">
        <v>9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5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5</v>
      </c>
      <c r="V131" s="6">
        <v>0</v>
      </c>
      <c r="W131" s="6">
        <v>0</v>
      </c>
      <c r="X131" s="6">
        <v>5</v>
      </c>
      <c r="Y131" s="6">
        <v>5</v>
      </c>
      <c r="Z131" s="23">
        <v>100</v>
      </c>
    </row>
    <row r="132" spans="1:26" ht="30" x14ac:dyDescent="0.25">
      <c r="A132" s="4">
        <v>3</v>
      </c>
      <c r="B132" s="4" t="s">
        <v>413</v>
      </c>
      <c r="C132" s="5" t="s">
        <v>86</v>
      </c>
      <c r="D132" s="6" t="s">
        <v>1</v>
      </c>
      <c r="E132" s="5" t="s">
        <v>187</v>
      </c>
      <c r="F132" s="5" t="s">
        <v>71</v>
      </c>
      <c r="G132" s="5" t="s">
        <v>4</v>
      </c>
      <c r="H132" s="6" t="s">
        <v>345</v>
      </c>
      <c r="I132" s="6" t="s">
        <v>9</v>
      </c>
      <c r="J132" s="6">
        <v>9</v>
      </c>
      <c r="K132" s="6">
        <v>3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9</v>
      </c>
      <c r="V132" s="6">
        <v>0</v>
      </c>
      <c r="W132" s="6">
        <v>0</v>
      </c>
      <c r="X132" s="6">
        <v>9</v>
      </c>
      <c r="Y132" s="6">
        <v>9</v>
      </c>
      <c r="Z132" s="23">
        <v>100</v>
      </c>
    </row>
    <row r="133" spans="1:26" ht="30" x14ac:dyDescent="0.25">
      <c r="A133" s="4">
        <v>1</v>
      </c>
      <c r="B133" s="4" t="s">
        <v>384</v>
      </c>
      <c r="C133" s="5" t="s">
        <v>76</v>
      </c>
      <c r="D133" s="6" t="s">
        <v>1</v>
      </c>
      <c r="E133" s="5" t="s">
        <v>188</v>
      </c>
      <c r="F133" s="5" t="s">
        <v>71</v>
      </c>
      <c r="G133" s="5" t="s">
        <v>4</v>
      </c>
      <c r="H133" s="6" t="s">
        <v>345</v>
      </c>
      <c r="I133" s="6" t="s">
        <v>9</v>
      </c>
      <c r="J133" s="6">
        <v>6</v>
      </c>
      <c r="K133" s="6">
        <v>1</v>
      </c>
      <c r="L133" s="6">
        <v>0</v>
      </c>
      <c r="M133" s="6">
        <v>0</v>
      </c>
      <c r="N133" s="6">
        <v>0</v>
      </c>
      <c r="O133" s="6">
        <v>1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7</v>
      </c>
      <c r="V133" s="6">
        <v>0</v>
      </c>
      <c r="W133" s="6">
        <v>0</v>
      </c>
      <c r="X133" s="6">
        <v>7</v>
      </c>
      <c r="Y133" s="6">
        <v>7</v>
      </c>
      <c r="Z133" s="23">
        <v>100</v>
      </c>
    </row>
    <row r="134" spans="1:26" ht="30" x14ac:dyDescent="0.25">
      <c r="A134" s="4">
        <v>11</v>
      </c>
      <c r="B134" s="4" t="s">
        <v>521</v>
      </c>
      <c r="C134" s="5" t="s">
        <v>10</v>
      </c>
      <c r="D134" s="6" t="s">
        <v>1</v>
      </c>
      <c r="E134" s="5" t="s">
        <v>189</v>
      </c>
      <c r="F134" s="5" t="s">
        <v>71</v>
      </c>
      <c r="G134" s="5" t="s">
        <v>4</v>
      </c>
      <c r="H134" s="6" t="s">
        <v>345</v>
      </c>
      <c r="I134" s="6" t="s">
        <v>9</v>
      </c>
      <c r="J134" s="6">
        <v>6</v>
      </c>
      <c r="K134" s="6">
        <v>1</v>
      </c>
      <c r="L134" s="6">
        <v>0</v>
      </c>
      <c r="M134" s="6">
        <v>0</v>
      </c>
      <c r="N134" s="6">
        <v>0</v>
      </c>
      <c r="O134" s="6">
        <v>7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13</v>
      </c>
      <c r="V134" s="6">
        <v>0</v>
      </c>
      <c r="W134" s="6">
        <v>0</v>
      </c>
      <c r="X134" s="6">
        <v>13</v>
      </c>
      <c r="Y134" s="6">
        <v>13</v>
      </c>
      <c r="Z134" s="23">
        <v>100</v>
      </c>
    </row>
    <row r="135" spans="1:26" ht="30" x14ac:dyDescent="0.25">
      <c r="A135" s="4">
        <v>4</v>
      </c>
      <c r="B135" s="4" t="s">
        <v>424</v>
      </c>
      <c r="C135" s="5" t="s">
        <v>90</v>
      </c>
      <c r="D135" s="6" t="s">
        <v>1</v>
      </c>
      <c r="E135" s="5" t="s">
        <v>190</v>
      </c>
      <c r="F135" s="5" t="s">
        <v>71</v>
      </c>
      <c r="G135" s="5" t="s">
        <v>4</v>
      </c>
      <c r="H135" s="6" t="s">
        <v>345</v>
      </c>
      <c r="I135" s="6" t="s">
        <v>9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9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9</v>
      </c>
      <c r="V135" s="6">
        <v>0</v>
      </c>
      <c r="W135" s="6">
        <v>0</v>
      </c>
      <c r="X135" s="6">
        <v>9</v>
      </c>
      <c r="Y135" s="6">
        <v>9</v>
      </c>
      <c r="Z135" s="23">
        <v>100</v>
      </c>
    </row>
    <row r="136" spans="1:26" ht="30" x14ac:dyDescent="0.25">
      <c r="A136" s="4">
        <v>10</v>
      </c>
      <c r="B136" s="4" t="s">
        <v>517</v>
      </c>
      <c r="C136" s="5" t="s">
        <v>107</v>
      </c>
      <c r="D136" s="6" t="s">
        <v>1</v>
      </c>
      <c r="E136" s="5" t="s">
        <v>191</v>
      </c>
      <c r="F136" s="5" t="s">
        <v>71</v>
      </c>
      <c r="G136" s="5" t="s">
        <v>4</v>
      </c>
      <c r="H136" s="6" t="s">
        <v>345</v>
      </c>
      <c r="I136" s="6" t="s">
        <v>9</v>
      </c>
      <c r="J136" s="6">
        <v>20</v>
      </c>
      <c r="K136" s="6">
        <v>5</v>
      </c>
      <c r="L136" s="6">
        <v>0</v>
      </c>
      <c r="M136" s="6">
        <v>0</v>
      </c>
      <c r="N136" s="6">
        <v>0</v>
      </c>
      <c r="O136" s="6">
        <v>6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26</v>
      </c>
      <c r="V136" s="6">
        <v>0</v>
      </c>
      <c r="W136" s="6">
        <v>0</v>
      </c>
      <c r="X136" s="6">
        <v>26</v>
      </c>
      <c r="Y136" s="6">
        <v>26</v>
      </c>
      <c r="Z136" s="23">
        <v>100</v>
      </c>
    </row>
    <row r="137" spans="1:26" ht="30" x14ac:dyDescent="0.25">
      <c r="A137" s="4">
        <v>8</v>
      </c>
      <c r="B137" s="4" t="s">
        <v>492</v>
      </c>
      <c r="C137" s="5" t="s">
        <v>145</v>
      </c>
      <c r="D137" s="6" t="s">
        <v>1</v>
      </c>
      <c r="E137" s="5" t="s">
        <v>192</v>
      </c>
      <c r="F137" s="5" t="s">
        <v>71</v>
      </c>
      <c r="G137" s="5" t="s">
        <v>4</v>
      </c>
      <c r="H137" s="6" t="s">
        <v>345</v>
      </c>
      <c r="I137" s="6" t="s">
        <v>9</v>
      </c>
      <c r="J137" s="6">
        <v>14</v>
      </c>
      <c r="K137" s="6">
        <v>4</v>
      </c>
      <c r="L137" s="6">
        <v>0</v>
      </c>
      <c r="M137" s="6">
        <v>0</v>
      </c>
      <c r="N137" s="6">
        <v>0</v>
      </c>
      <c r="O137" s="6">
        <v>1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15</v>
      </c>
      <c r="V137" s="6">
        <v>0</v>
      </c>
      <c r="W137" s="6">
        <v>0</v>
      </c>
      <c r="X137" s="6">
        <v>15</v>
      </c>
      <c r="Y137" s="6">
        <v>15</v>
      </c>
      <c r="Z137" s="23">
        <v>100</v>
      </c>
    </row>
    <row r="138" spans="1:26" ht="30" x14ac:dyDescent="0.25">
      <c r="A138" s="4">
        <v>7</v>
      </c>
      <c r="B138" s="4" t="s">
        <v>480</v>
      </c>
      <c r="C138" s="5" t="s">
        <v>193</v>
      </c>
      <c r="D138" s="6" t="s">
        <v>1</v>
      </c>
      <c r="E138" s="5" t="s">
        <v>194</v>
      </c>
      <c r="F138" s="5" t="s">
        <v>71</v>
      </c>
      <c r="G138" s="5" t="s">
        <v>4</v>
      </c>
      <c r="H138" s="6" t="s">
        <v>345</v>
      </c>
      <c r="I138" s="6" t="s">
        <v>9</v>
      </c>
      <c r="J138" s="6">
        <v>2</v>
      </c>
      <c r="K138" s="6">
        <v>1</v>
      </c>
      <c r="L138" s="6">
        <v>0</v>
      </c>
      <c r="M138" s="6">
        <v>0</v>
      </c>
      <c r="N138" s="6">
        <v>0</v>
      </c>
      <c r="O138" s="6">
        <v>5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7</v>
      </c>
      <c r="V138" s="6">
        <v>0</v>
      </c>
      <c r="W138" s="6">
        <v>0</v>
      </c>
      <c r="X138" s="6">
        <v>7</v>
      </c>
      <c r="Y138" s="6">
        <v>7</v>
      </c>
      <c r="Z138" s="23">
        <v>100</v>
      </c>
    </row>
    <row r="139" spans="1:26" ht="30" x14ac:dyDescent="0.25">
      <c r="A139" s="4">
        <v>1</v>
      </c>
      <c r="B139" s="4" t="s">
        <v>384</v>
      </c>
      <c r="C139" s="5" t="s">
        <v>76</v>
      </c>
      <c r="D139" s="6" t="s">
        <v>1</v>
      </c>
      <c r="E139" s="5" t="s">
        <v>195</v>
      </c>
      <c r="F139" s="5" t="s">
        <v>8</v>
      </c>
      <c r="G139" s="5" t="s">
        <v>4</v>
      </c>
      <c r="H139" s="6" t="s">
        <v>345</v>
      </c>
      <c r="I139" s="6" t="s">
        <v>5</v>
      </c>
      <c r="J139" s="6">
        <v>23</v>
      </c>
      <c r="K139" s="6">
        <v>8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23</v>
      </c>
      <c r="V139" s="6">
        <v>0</v>
      </c>
      <c r="W139" s="6">
        <v>0</v>
      </c>
      <c r="X139" s="6">
        <v>23</v>
      </c>
      <c r="Y139" s="6">
        <v>19</v>
      </c>
      <c r="Z139" s="23">
        <v>82.608695652173907</v>
      </c>
    </row>
    <row r="140" spans="1:26" ht="30" x14ac:dyDescent="0.25">
      <c r="A140" s="4">
        <v>1</v>
      </c>
      <c r="B140" s="4" t="s">
        <v>384</v>
      </c>
      <c r="C140" s="5" t="s">
        <v>76</v>
      </c>
      <c r="D140" s="6" t="s">
        <v>1</v>
      </c>
      <c r="E140" s="5" t="s">
        <v>196</v>
      </c>
      <c r="F140" s="5" t="s">
        <v>8</v>
      </c>
      <c r="G140" s="5" t="s">
        <v>4</v>
      </c>
      <c r="H140" s="6" t="s">
        <v>345</v>
      </c>
      <c r="I140" s="6" t="s">
        <v>5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18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18</v>
      </c>
      <c r="V140" s="6">
        <v>0</v>
      </c>
      <c r="W140" s="6">
        <v>0</v>
      </c>
      <c r="X140" s="6">
        <v>18</v>
      </c>
      <c r="Y140" s="6">
        <v>15</v>
      </c>
      <c r="Z140" s="23">
        <v>83.3333333333333</v>
      </c>
    </row>
    <row r="141" spans="1:26" ht="30" x14ac:dyDescent="0.25">
      <c r="A141" s="4">
        <v>10</v>
      </c>
      <c r="B141" s="4" t="s">
        <v>517</v>
      </c>
      <c r="C141" s="5" t="s">
        <v>197</v>
      </c>
      <c r="D141" s="6" t="s">
        <v>1</v>
      </c>
      <c r="E141" s="5" t="s">
        <v>198</v>
      </c>
      <c r="F141" s="5" t="s">
        <v>8</v>
      </c>
      <c r="G141" s="5" t="s">
        <v>4</v>
      </c>
      <c r="H141" s="6" t="s">
        <v>345</v>
      </c>
      <c r="I141" s="6" t="s">
        <v>5</v>
      </c>
      <c r="J141" s="6">
        <v>20</v>
      </c>
      <c r="K141" s="6">
        <v>15</v>
      </c>
      <c r="L141" s="6">
        <v>0</v>
      </c>
      <c r="M141" s="6">
        <v>20</v>
      </c>
      <c r="N141" s="6">
        <v>0</v>
      </c>
      <c r="O141" s="6">
        <v>84</v>
      </c>
      <c r="P141" s="6">
        <v>0</v>
      </c>
      <c r="Q141" s="6">
        <v>84</v>
      </c>
      <c r="R141" s="6">
        <v>0</v>
      </c>
      <c r="S141" s="6">
        <v>0</v>
      </c>
      <c r="T141" s="6">
        <v>0</v>
      </c>
      <c r="U141" s="6">
        <v>104</v>
      </c>
      <c r="V141" s="6">
        <v>0</v>
      </c>
      <c r="W141" s="6">
        <v>0</v>
      </c>
      <c r="X141" s="6">
        <v>104</v>
      </c>
      <c r="Y141" s="6">
        <v>104</v>
      </c>
      <c r="Z141" s="23">
        <v>100</v>
      </c>
    </row>
    <row r="142" spans="1:26" ht="30" x14ac:dyDescent="0.25">
      <c r="A142" s="4">
        <v>12</v>
      </c>
      <c r="B142" s="4" t="s">
        <v>536</v>
      </c>
      <c r="C142" s="5" t="s">
        <v>199</v>
      </c>
      <c r="D142" s="6" t="s">
        <v>1</v>
      </c>
      <c r="E142" s="5" t="s">
        <v>200</v>
      </c>
      <c r="F142" s="5" t="s">
        <v>8</v>
      </c>
      <c r="G142" s="5" t="s">
        <v>4</v>
      </c>
      <c r="H142" s="6" t="s">
        <v>345</v>
      </c>
      <c r="I142" s="6" t="s">
        <v>9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71</v>
      </c>
      <c r="P142" s="6">
        <v>0</v>
      </c>
      <c r="Q142" s="6">
        <v>71</v>
      </c>
      <c r="R142" s="6">
        <v>0</v>
      </c>
      <c r="S142" s="6">
        <v>0</v>
      </c>
      <c r="T142" s="6">
        <v>0</v>
      </c>
      <c r="U142" s="6">
        <v>71</v>
      </c>
      <c r="V142" s="6">
        <v>0</v>
      </c>
      <c r="W142" s="6">
        <v>0</v>
      </c>
      <c r="X142" s="6">
        <v>71</v>
      </c>
      <c r="Y142" s="6">
        <v>71</v>
      </c>
      <c r="Z142" s="23">
        <v>100</v>
      </c>
    </row>
    <row r="143" spans="1:26" ht="30" x14ac:dyDescent="0.25">
      <c r="A143" s="4">
        <v>3</v>
      </c>
      <c r="B143" s="4" t="s">
        <v>413</v>
      </c>
      <c r="C143" s="5" t="s">
        <v>201</v>
      </c>
      <c r="D143" s="6" t="s">
        <v>1</v>
      </c>
      <c r="E143" s="5" t="s">
        <v>202</v>
      </c>
      <c r="F143" s="5" t="s">
        <v>8</v>
      </c>
      <c r="G143" s="5" t="s">
        <v>4</v>
      </c>
      <c r="H143" s="6" t="s">
        <v>345</v>
      </c>
      <c r="I143" s="6" t="s">
        <v>5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89</v>
      </c>
      <c r="P143" s="6">
        <v>0</v>
      </c>
      <c r="Q143" s="6">
        <v>89</v>
      </c>
      <c r="R143" s="6">
        <v>0</v>
      </c>
      <c r="S143" s="6">
        <v>0</v>
      </c>
      <c r="T143" s="6">
        <v>0</v>
      </c>
      <c r="U143" s="6">
        <v>89</v>
      </c>
      <c r="V143" s="6">
        <v>0</v>
      </c>
      <c r="W143" s="6">
        <v>0</v>
      </c>
      <c r="X143" s="6">
        <v>89</v>
      </c>
      <c r="Y143" s="6">
        <v>89</v>
      </c>
      <c r="Z143" s="23">
        <v>100</v>
      </c>
    </row>
    <row r="144" spans="1:26" ht="30" x14ac:dyDescent="0.25">
      <c r="A144" s="4" t="s">
        <v>372</v>
      </c>
      <c r="B144" s="4" t="s">
        <v>397</v>
      </c>
      <c r="C144" s="5" t="s">
        <v>203</v>
      </c>
      <c r="D144" s="6" t="s">
        <v>1</v>
      </c>
      <c r="E144" s="5" t="s">
        <v>204</v>
      </c>
      <c r="F144" s="5" t="s">
        <v>8</v>
      </c>
      <c r="G144" s="5" t="s">
        <v>4</v>
      </c>
      <c r="H144" s="6" t="s">
        <v>345</v>
      </c>
      <c r="I144" s="6" t="s">
        <v>5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90</v>
      </c>
      <c r="P144" s="6">
        <v>0</v>
      </c>
      <c r="Q144" s="6">
        <v>90</v>
      </c>
      <c r="R144" s="6">
        <v>0</v>
      </c>
      <c r="S144" s="6">
        <v>0</v>
      </c>
      <c r="T144" s="6">
        <v>0</v>
      </c>
      <c r="U144" s="6">
        <v>90</v>
      </c>
      <c r="V144" s="6">
        <v>0</v>
      </c>
      <c r="W144" s="6">
        <v>0</v>
      </c>
      <c r="X144" s="6">
        <v>90</v>
      </c>
      <c r="Y144" s="6">
        <v>90</v>
      </c>
      <c r="Z144" s="23">
        <v>100</v>
      </c>
    </row>
    <row r="145" spans="1:26" ht="30" x14ac:dyDescent="0.25">
      <c r="A145" s="4">
        <v>6</v>
      </c>
      <c r="B145" s="4" t="s">
        <v>464</v>
      </c>
      <c r="C145" s="5" t="s">
        <v>205</v>
      </c>
      <c r="D145" s="6" t="s">
        <v>1</v>
      </c>
      <c r="E145" s="5" t="s">
        <v>206</v>
      </c>
      <c r="F145" s="5" t="s">
        <v>8</v>
      </c>
      <c r="G145" s="5" t="s">
        <v>72</v>
      </c>
      <c r="H145" s="6" t="s">
        <v>345</v>
      </c>
      <c r="I145" s="6" t="s">
        <v>5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14</v>
      </c>
      <c r="P145" s="6">
        <v>0</v>
      </c>
      <c r="Q145" s="6">
        <v>14</v>
      </c>
      <c r="R145" s="6">
        <v>0</v>
      </c>
      <c r="S145" s="6">
        <v>0</v>
      </c>
      <c r="T145" s="6">
        <v>0</v>
      </c>
      <c r="U145" s="6">
        <v>14</v>
      </c>
      <c r="V145" s="6">
        <v>0</v>
      </c>
      <c r="W145" s="6">
        <v>0</v>
      </c>
      <c r="X145" s="6">
        <v>14</v>
      </c>
      <c r="Y145" s="6">
        <v>14</v>
      </c>
      <c r="Z145" s="23">
        <v>100</v>
      </c>
    </row>
    <row r="146" spans="1:26" ht="30" x14ac:dyDescent="0.25">
      <c r="A146" s="4">
        <v>6</v>
      </c>
      <c r="B146" s="4" t="s">
        <v>463</v>
      </c>
      <c r="C146" s="5" t="s">
        <v>207</v>
      </c>
      <c r="D146" s="6" t="s">
        <v>1</v>
      </c>
      <c r="E146" s="5" t="s">
        <v>208</v>
      </c>
      <c r="F146" s="5" t="s">
        <v>8</v>
      </c>
      <c r="G146" s="5" t="s">
        <v>4</v>
      </c>
      <c r="H146" s="6" t="s">
        <v>345</v>
      </c>
      <c r="I146" s="6" t="s">
        <v>9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28</v>
      </c>
      <c r="P146" s="6">
        <v>0</v>
      </c>
      <c r="Q146" s="6">
        <v>28</v>
      </c>
      <c r="R146" s="6">
        <v>0</v>
      </c>
      <c r="S146" s="6">
        <v>0</v>
      </c>
      <c r="T146" s="6">
        <v>0</v>
      </c>
      <c r="U146" s="6">
        <v>28</v>
      </c>
      <c r="V146" s="6">
        <v>0</v>
      </c>
      <c r="W146" s="6">
        <v>0</v>
      </c>
      <c r="X146" s="6">
        <v>28</v>
      </c>
      <c r="Y146" s="6">
        <v>28</v>
      </c>
      <c r="Z146" s="23">
        <v>100</v>
      </c>
    </row>
    <row r="147" spans="1:26" ht="30" x14ac:dyDescent="0.25">
      <c r="A147" s="4">
        <v>2</v>
      </c>
      <c r="B147" s="4" t="s">
        <v>400</v>
      </c>
      <c r="C147" s="5" t="s">
        <v>209</v>
      </c>
      <c r="D147" s="6" t="s">
        <v>1</v>
      </c>
      <c r="E147" s="5" t="s">
        <v>210</v>
      </c>
      <c r="F147" s="5" t="s">
        <v>8</v>
      </c>
      <c r="G147" s="5" t="s">
        <v>4</v>
      </c>
      <c r="H147" s="6" t="s">
        <v>345</v>
      </c>
      <c r="I147" s="6" t="s">
        <v>9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4</v>
      </c>
      <c r="P147" s="6">
        <v>0</v>
      </c>
      <c r="Q147" s="6">
        <v>4</v>
      </c>
      <c r="R147" s="6">
        <v>0</v>
      </c>
      <c r="S147" s="6">
        <v>0</v>
      </c>
      <c r="T147" s="6">
        <v>0</v>
      </c>
      <c r="U147" s="6">
        <v>4</v>
      </c>
      <c r="V147" s="6">
        <v>0</v>
      </c>
      <c r="W147" s="6">
        <v>0</v>
      </c>
      <c r="X147" s="6">
        <v>4</v>
      </c>
      <c r="Y147" s="6">
        <v>4</v>
      </c>
      <c r="Z147" s="23">
        <v>100</v>
      </c>
    </row>
    <row r="148" spans="1:26" ht="30" x14ac:dyDescent="0.25">
      <c r="A148" s="4">
        <v>11</v>
      </c>
      <c r="B148" s="4" t="s">
        <v>521</v>
      </c>
      <c r="C148" s="5" t="s">
        <v>211</v>
      </c>
      <c r="D148" s="6" t="s">
        <v>1</v>
      </c>
      <c r="E148" s="5" t="s">
        <v>211</v>
      </c>
      <c r="F148" s="5" t="s">
        <v>8</v>
      </c>
      <c r="G148" s="5" t="s">
        <v>72</v>
      </c>
      <c r="H148" s="6" t="s">
        <v>345</v>
      </c>
      <c r="I148" s="6" t="s">
        <v>9</v>
      </c>
      <c r="J148" s="6">
        <v>1</v>
      </c>
      <c r="K148" s="6">
        <v>1</v>
      </c>
      <c r="L148" s="6">
        <v>0</v>
      </c>
      <c r="M148" s="6">
        <v>1</v>
      </c>
      <c r="N148" s="6">
        <v>0</v>
      </c>
      <c r="O148" s="6">
        <v>11</v>
      </c>
      <c r="P148" s="6">
        <v>0</v>
      </c>
      <c r="Q148" s="6">
        <v>11</v>
      </c>
      <c r="R148" s="6">
        <v>0</v>
      </c>
      <c r="S148" s="6">
        <v>0</v>
      </c>
      <c r="T148" s="6">
        <v>0</v>
      </c>
      <c r="U148" s="6">
        <v>12</v>
      </c>
      <c r="V148" s="6">
        <v>0</v>
      </c>
      <c r="W148" s="6">
        <v>0</v>
      </c>
      <c r="X148" s="6">
        <v>12</v>
      </c>
      <c r="Y148" s="6">
        <v>12</v>
      </c>
      <c r="Z148" s="23">
        <v>100</v>
      </c>
    </row>
    <row r="149" spans="1:26" ht="30" x14ac:dyDescent="0.25">
      <c r="A149" s="4">
        <v>8</v>
      </c>
      <c r="B149" s="4" t="s">
        <v>493</v>
      </c>
      <c r="C149" s="5" t="s">
        <v>212</v>
      </c>
      <c r="D149" s="6" t="s">
        <v>1</v>
      </c>
      <c r="E149" s="5" t="s">
        <v>213</v>
      </c>
      <c r="F149" s="5" t="s">
        <v>8</v>
      </c>
      <c r="G149" s="5" t="s">
        <v>72</v>
      </c>
      <c r="H149" s="6" t="s">
        <v>345</v>
      </c>
      <c r="I149" s="6" t="s">
        <v>9</v>
      </c>
      <c r="J149" s="6">
        <v>1</v>
      </c>
      <c r="K149" s="6">
        <v>1</v>
      </c>
      <c r="L149" s="6">
        <v>0</v>
      </c>
      <c r="M149" s="6">
        <v>1</v>
      </c>
      <c r="N149" s="6">
        <v>0</v>
      </c>
      <c r="O149" s="6">
        <v>10</v>
      </c>
      <c r="P149" s="6">
        <v>0</v>
      </c>
      <c r="Q149" s="6">
        <v>10</v>
      </c>
      <c r="R149" s="6">
        <v>0</v>
      </c>
      <c r="S149" s="6">
        <v>0</v>
      </c>
      <c r="T149" s="6">
        <v>0</v>
      </c>
      <c r="U149" s="6">
        <v>11</v>
      </c>
      <c r="V149" s="6">
        <v>0</v>
      </c>
      <c r="W149" s="6">
        <v>0</v>
      </c>
      <c r="X149" s="6">
        <v>11</v>
      </c>
      <c r="Y149" s="6">
        <v>11</v>
      </c>
      <c r="Z149" s="23">
        <v>100</v>
      </c>
    </row>
    <row r="150" spans="1:26" ht="30" x14ac:dyDescent="0.25">
      <c r="A150" s="4" t="s">
        <v>373</v>
      </c>
      <c r="B150" s="4" t="s">
        <v>401</v>
      </c>
      <c r="C150" s="5" t="s">
        <v>214</v>
      </c>
      <c r="D150" s="6" t="s">
        <v>1</v>
      </c>
      <c r="E150" s="5" t="s">
        <v>215</v>
      </c>
      <c r="F150" s="5" t="s">
        <v>8</v>
      </c>
      <c r="G150" s="5" t="s">
        <v>4</v>
      </c>
      <c r="H150" s="6" t="s">
        <v>345</v>
      </c>
      <c r="I150" s="6" t="s">
        <v>9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191</v>
      </c>
      <c r="P150" s="6">
        <v>0</v>
      </c>
      <c r="Q150" s="6">
        <v>191</v>
      </c>
      <c r="R150" s="6">
        <v>0</v>
      </c>
      <c r="S150" s="6">
        <v>0</v>
      </c>
      <c r="T150" s="6">
        <v>0</v>
      </c>
      <c r="U150" s="6">
        <v>191</v>
      </c>
      <c r="V150" s="6">
        <v>0</v>
      </c>
      <c r="W150" s="6">
        <v>0</v>
      </c>
      <c r="X150" s="6">
        <v>191</v>
      </c>
      <c r="Y150" s="6">
        <v>191</v>
      </c>
      <c r="Z150" s="23">
        <v>100</v>
      </c>
    </row>
    <row r="151" spans="1:26" ht="30" x14ac:dyDescent="0.25">
      <c r="A151" s="4">
        <v>7</v>
      </c>
      <c r="B151" s="4" t="s">
        <v>480</v>
      </c>
      <c r="C151" s="5" t="s">
        <v>216</v>
      </c>
      <c r="D151" s="6" t="s">
        <v>1</v>
      </c>
      <c r="E151" s="5" t="s">
        <v>217</v>
      </c>
      <c r="F151" s="5" t="s">
        <v>8</v>
      </c>
      <c r="G151" s="5" t="s">
        <v>4</v>
      </c>
      <c r="H151" s="6" t="s">
        <v>345</v>
      </c>
      <c r="I151" s="6" t="s">
        <v>9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34</v>
      </c>
      <c r="P151" s="6">
        <v>0</v>
      </c>
      <c r="Q151" s="6">
        <v>34</v>
      </c>
      <c r="R151" s="6">
        <v>0</v>
      </c>
      <c r="S151" s="6">
        <v>0</v>
      </c>
      <c r="T151" s="6">
        <v>0</v>
      </c>
      <c r="U151" s="6">
        <v>34</v>
      </c>
      <c r="V151" s="6">
        <v>0</v>
      </c>
      <c r="W151" s="6">
        <v>0</v>
      </c>
      <c r="X151" s="6">
        <v>34</v>
      </c>
      <c r="Y151" s="6">
        <v>34</v>
      </c>
      <c r="Z151" s="23">
        <v>100</v>
      </c>
    </row>
    <row r="152" spans="1:26" ht="30" x14ac:dyDescent="0.25">
      <c r="A152" s="4">
        <v>5</v>
      </c>
      <c r="B152" s="4" t="s">
        <v>453</v>
      </c>
      <c r="C152" s="5" t="s">
        <v>218</v>
      </c>
      <c r="D152" s="6" t="s">
        <v>1</v>
      </c>
      <c r="E152" s="5" t="s">
        <v>219</v>
      </c>
      <c r="F152" s="5" t="s">
        <v>8</v>
      </c>
      <c r="G152" s="5" t="s">
        <v>4</v>
      </c>
      <c r="H152" s="6" t="s">
        <v>345</v>
      </c>
      <c r="I152" s="6" t="s">
        <v>5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11</v>
      </c>
      <c r="P152" s="6">
        <v>0</v>
      </c>
      <c r="Q152" s="6">
        <v>11</v>
      </c>
      <c r="R152" s="6">
        <v>0</v>
      </c>
      <c r="S152" s="6">
        <v>0</v>
      </c>
      <c r="T152" s="6">
        <v>0</v>
      </c>
      <c r="U152" s="6">
        <v>11</v>
      </c>
      <c r="V152" s="6">
        <v>0</v>
      </c>
      <c r="W152" s="6">
        <v>0</v>
      </c>
      <c r="X152" s="6">
        <v>11</v>
      </c>
      <c r="Y152" s="6">
        <v>11</v>
      </c>
      <c r="Z152" s="23">
        <v>100</v>
      </c>
    </row>
    <row r="153" spans="1:26" ht="30" x14ac:dyDescent="0.25">
      <c r="A153" s="4">
        <v>4</v>
      </c>
      <c r="B153" s="4" t="s">
        <v>424</v>
      </c>
      <c r="C153" s="5" t="s">
        <v>220</v>
      </c>
      <c r="D153" s="6" t="s">
        <v>1</v>
      </c>
      <c r="E153" s="5" t="s">
        <v>220</v>
      </c>
      <c r="F153" s="5" t="s">
        <v>8</v>
      </c>
      <c r="G153" s="5" t="s">
        <v>4</v>
      </c>
      <c r="H153" s="6" t="s">
        <v>345</v>
      </c>
      <c r="I153" s="6" t="s">
        <v>5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43</v>
      </c>
      <c r="P153" s="6">
        <v>0</v>
      </c>
      <c r="Q153" s="6">
        <v>43</v>
      </c>
      <c r="R153" s="6">
        <v>0</v>
      </c>
      <c r="S153" s="6">
        <v>0</v>
      </c>
      <c r="T153" s="6">
        <v>0</v>
      </c>
      <c r="U153" s="6">
        <v>43</v>
      </c>
      <c r="V153" s="6">
        <v>0</v>
      </c>
      <c r="W153" s="6">
        <v>0</v>
      </c>
      <c r="X153" s="6">
        <v>43</v>
      </c>
      <c r="Y153" s="6">
        <v>43</v>
      </c>
      <c r="Z153" s="23">
        <v>100</v>
      </c>
    </row>
    <row r="154" spans="1:26" ht="30" x14ac:dyDescent="0.25">
      <c r="A154" s="4">
        <v>4</v>
      </c>
      <c r="B154" s="4" t="s">
        <v>425</v>
      </c>
      <c r="C154" s="5" t="s">
        <v>426</v>
      </c>
      <c r="D154" s="6" t="s">
        <v>70</v>
      </c>
      <c r="E154" s="5" t="s">
        <v>427</v>
      </c>
      <c r="F154" s="5" t="s">
        <v>3</v>
      </c>
      <c r="G154" s="5" t="s">
        <v>72</v>
      </c>
      <c r="H154" s="6" t="s">
        <v>344</v>
      </c>
      <c r="I154" s="6" t="s">
        <v>5</v>
      </c>
      <c r="J154" s="6">
        <v>12</v>
      </c>
      <c r="K154" s="6">
        <v>6</v>
      </c>
      <c r="L154" s="6">
        <v>0</v>
      </c>
      <c r="M154" s="6">
        <v>0</v>
      </c>
      <c r="N154" s="6">
        <v>0</v>
      </c>
      <c r="O154" s="6">
        <v>5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17</v>
      </c>
      <c r="V154" s="6">
        <v>0</v>
      </c>
      <c r="W154" s="6">
        <v>0</v>
      </c>
      <c r="X154" s="6">
        <v>17</v>
      </c>
      <c r="Y154" s="6">
        <v>18</v>
      </c>
      <c r="Z154" s="23">
        <v>105.88235294117599</v>
      </c>
    </row>
    <row r="155" spans="1:26" x14ac:dyDescent="0.25">
      <c r="A155" s="4">
        <v>8</v>
      </c>
      <c r="B155" s="4" t="s">
        <v>491</v>
      </c>
      <c r="C155" s="5" t="s">
        <v>487</v>
      </c>
      <c r="D155" s="6" t="s">
        <v>70</v>
      </c>
      <c r="E155" s="5" t="s">
        <v>488</v>
      </c>
      <c r="F155" s="5" t="s">
        <v>16</v>
      </c>
      <c r="G155" s="5" t="s">
        <v>72</v>
      </c>
      <c r="H155" s="6" t="s">
        <v>344</v>
      </c>
      <c r="I155" s="6" t="s">
        <v>5</v>
      </c>
      <c r="J155" s="6">
        <v>12</v>
      </c>
      <c r="K155" s="6">
        <v>4</v>
      </c>
      <c r="L155" s="6">
        <v>0</v>
      </c>
      <c r="M155" s="6">
        <v>0</v>
      </c>
      <c r="N155" s="6">
        <v>0</v>
      </c>
      <c r="O155" s="6">
        <v>1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13</v>
      </c>
      <c r="V155" s="6">
        <v>0</v>
      </c>
      <c r="W155" s="6">
        <v>0</v>
      </c>
      <c r="X155" s="6">
        <v>13</v>
      </c>
      <c r="Y155" s="6">
        <v>11</v>
      </c>
      <c r="Z155" s="23">
        <v>84.615384615384599</v>
      </c>
    </row>
    <row r="156" spans="1:26" ht="30" x14ac:dyDescent="0.25">
      <c r="A156" s="4">
        <v>1</v>
      </c>
      <c r="B156" s="4" t="s">
        <v>385</v>
      </c>
      <c r="C156" s="5" t="s">
        <v>390</v>
      </c>
      <c r="D156" s="6" t="s">
        <v>70</v>
      </c>
      <c r="E156" s="5" t="s">
        <v>430</v>
      </c>
      <c r="F156" s="5" t="s">
        <v>16</v>
      </c>
      <c r="G156" s="5" t="s">
        <v>72</v>
      </c>
      <c r="H156" s="6" t="s">
        <v>344</v>
      </c>
      <c r="I156" s="6" t="s">
        <v>5</v>
      </c>
      <c r="J156" s="6">
        <v>27</v>
      </c>
      <c r="K156" s="6">
        <v>10</v>
      </c>
      <c r="L156" s="6">
        <v>0</v>
      </c>
      <c r="M156" s="6">
        <v>0</v>
      </c>
      <c r="N156" s="6">
        <v>0</v>
      </c>
      <c r="O156" s="6">
        <v>5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32</v>
      </c>
      <c r="V156" s="6">
        <v>0</v>
      </c>
      <c r="W156" s="6">
        <v>0</v>
      </c>
      <c r="X156" s="6">
        <v>32</v>
      </c>
      <c r="Y156" s="6">
        <v>16</v>
      </c>
      <c r="Z156" s="23">
        <v>50</v>
      </c>
    </row>
    <row r="157" spans="1:26" ht="45" x14ac:dyDescent="0.25">
      <c r="A157" s="4">
        <v>8</v>
      </c>
      <c r="B157" s="4" t="s">
        <v>492</v>
      </c>
      <c r="C157" s="5" t="s">
        <v>489</v>
      </c>
      <c r="D157" s="6" t="s">
        <v>70</v>
      </c>
      <c r="E157" s="5" t="s">
        <v>490</v>
      </c>
      <c r="F157" s="5" t="s">
        <v>3</v>
      </c>
      <c r="G157" s="5" t="s">
        <v>73</v>
      </c>
      <c r="H157" s="6" t="s">
        <v>344</v>
      </c>
      <c r="I157" s="6" t="s">
        <v>5</v>
      </c>
      <c r="J157" s="6">
        <v>65</v>
      </c>
      <c r="K157" s="6">
        <v>20</v>
      </c>
      <c r="L157" s="6">
        <v>0</v>
      </c>
      <c r="M157" s="6">
        <v>0</v>
      </c>
      <c r="N157" s="6">
        <v>0</v>
      </c>
      <c r="O157" s="6">
        <v>15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80</v>
      </c>
      <c r="V157" s="6">
        <v>0</v>
      </c>
      <c r="W157" s="6">
        <v>0</v>
      </c>
      <c r="X157" s="6">
        <v>80</v>
      </c>
      <c r="Y157" s="6">
        <v>34</v>
      </c>
      <c r="Z157" s="23">
        <v>42.5</v>
      </c>
    </row>
    <row r="158" spans="1:26" ht="30" x14ac:dyDescent="0.25">
      <c r="A158" s="4">
        <v>12</v>
      </c>
      <c r="B158" s="4" t="s">
        <v>536</v>
      </c>
      <c r="C158" s="5" t="s">
        <v>55</v>
      </c>
      <c r="D158" s="6" t="s">
        <v>1</v>
      </c>
      <c r="E158" s="5" t="s">
        <v>221</v>
      </c>
      <c r="F158" s="5" t="s">
        <v>8</v>
      </c>
      <c r="G158" s="5" t="s">
        <v>4</v>
      </c>
      <c r="H158" s="6" t="s">
        <v>345</v>
      </c>
      <c r="I158" s="6" t="s">
        <v>5</v>
      </c>
      <c r="J158" s="6">
        <v>10</v>
      </c>
      <c r="K158" s="6">
        <v>4</v>
      </c>
      <c r="L158" s="6">
        <v>0</v>
      </c>
      <c r="M158" s="6">
        <v>0</v>
      </c>
      <c r="N158" s="6">
        <v>0</v>
      </c>
      <c r="O158" s="6">
        <v>30</v>
      </c>
      <c r="P158" s="6">
        <v>30</v>
      </c>
      <c r="Q158" s="6">
        <v>0</v>
      </c>
      <c r="R158" s="6">
        <v>0</v>
      </c>
      <c r="S158" s="6">
        <v>0</v>
      </c>
      <c r="T158" s="6">
        <v>0</v>
      </c>
      <c r="U158" s="6">
        <v>40</v>
      </c>
      <c r="V158" s="6">
        <v>0</v>
      </c>
      <c r="W158" s="6">
        <v>0</v>
      </c>
      <c r="X158" s="6">
        <v>40</v>
      </c>
      <c r="Y158" s="6">
        <v>40</v>
      </c>
      <c r="Z158" s="23">
        <v>100</v>
      </c>
    </row>
    <row r="159" spans="1:26" ht="30" x14ac:dyDescent="0.25">
      <c r="A159" s="4">
        <v>4</v>
      </c>
      <c r="B159" s="4" t="s">
        <v>424</v>
      </c>
      <c r="C159" s="5" t="s">
        <v>90</v>
      </c>
      <c r="D159" s="6" t="s">
        <v>1</v>
      </c>
      <c r="E159" s="5" t="s">
        <v>222</v>
      </c>
      <c r="F159" s="5" t="s">
        <v>71</v>
      </c>
      <c r="G159" s="5" t="s">
        <v>4</v>
      </c>
      <c r="H159" s="6" t="s">
        <v>345</v>
      </c>
      <c r="I159" s="6" t="s">
        <v>9</v>
      </c>
      <c r="J159" s="6">
        <v>43</v>
      </c>
      <c r="K159" s="6">
        <v>13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43</v>
      </c>
      <c r="V159" s="6">
        <v>0</v>
      </c>
      <c r="W159" s="6">
        <v>0</v>
      </c>
      <c r="X159" s="6">
        <v>43</v>
      </c>
      <c r="Y159" s="6">
        <v>43</v>
      </c>
      <c r="Z159" s="23">
        <v>100</v>
      </c>
    </row>
    <row r="160" spans="1:26" x14ac:dyDescent="0.25">
      <c r="A160" s="4">
        <v>2</v>
      </c>
      <c r="B160" s="4" t="s">
        <v>400</v>
      </c>
      <c r="C160" s="5" t="s">
        <v>403</v>
      </c>
      <c r="D160" s="6" t="s">
        <v>70</v>
      </c>
      <c r="E160" s="5" t="s">
        <v>402</v>
      </c>
      <c r="F160" s="5" t="s">
        <v>16</v>
      </c>
      <c r="G160" s="5" t="s">
        <v>72</v>
      </c>
      <c r="H160" s="6" t="s">
        <v>344</v>
      </c>
      <c r="I160" s="6" t="s">
        <v>5</v>
      </c>
      <c r="J160" s="6">
        <v>10</v>
      </c>
      <c r="K160" s="6">
        <v>3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10</v>
      </c>
      <c r="V160" s="6">
        <v>0</v>
      </c>
      <c r="W160" s="6">
        <v>0</v>
      </c>
      <c r="X160" s="6">
        <v>10</v>
      </c>
      <c r="Y160" s="6">
        <v>8</v>
      </c>
      <c r="Z160" s="23">
        <v>80</v>
      </c>
    </row>
    <row r="161" spans="1:26" ht="30" x14ac:dyDescent="0.25">
      <c r="A161" s="4" t="s">
        <v>372</v>
      </c>
      <c r="B161" s="4" t="s">
        <v>397</v>
      </c>
      <c r="C161" s="5" t="s">
        <v>28</v>
      </c>
      <c r="D161" s="6" t="s">
        <v>1</v>
      </c>
      <c r="E161" s="5" t="s">
        <v>223</v>
      </c>
      <c r="F161" s="5" t="s">
        <v>8</v>
      </c>
      <c r="G161" s="5" t="s">
        <v>4</v>
      </c>
      <c r="H161" s="6" t="s">
        <v>345</v>
      </c>
      <c r="I161" s="6" t="s">
        <v>9</v>
      </c>
      <c r="J161" s="6">
        <v>14</v>
      </c>
      <c r="K161" s="6">
        <v>5</v>
      </c>
      <c r="L161" s="6">
        <v>14</v>
      </c>
      <c r="M161" s="6">
        <v>0</v>
      </c>
      <c r="N161" s="6">
        <v>0</v>
      </c>
      <c r="O161" s="6">
        <v>36</v>
      </c>
      <c r="P161" s="6">
        <v>36</v>
      </c>
      <c r="Q161" s="6">
        <v>0</v>
      </c>
      <c r="R161" s="6">
        <v>0</v>
      </c>
      <c r="S161" s="6">
        <v>0</v>
      </c>
      <c r="T161" s="6">
        <v>0</v>
      </c>
      <c r="U161" s="6">
        <v>50</v>
      </c>
      <c r="V161" s="6">
        <v>0</v>
      </c>
      <c r="W161" s="6">
        <v>0</v>
      </c>
      <c r="X161" s="6">
        <v>50</v>
      </c>
      <c r="Y161" s="6">
        <v>51</v>
      </c>
      <c r="Z161" s="23">
        <v>102</v>
      </c>
    </row>
    <row r="162" spans="1:26" x14ac:dyDescent="0.25">
      <c r="A162" s="4">
        <v>3</v>
      </c>
      <c r="B162" s="4" t="s">
        <v>413</v>
      </c>
      <c r="C162" s="5" t="s">
        <v>43</v>
      </c>
      <c r="D162" s="6" t="s">
        <v>1</v>
      </c>
      <c r="E162" s="5" t="s">
        <v>224</v>
      </c>
      <c r="F162" s="5" t="s">
        <v>16</v>
      </c>
      <c r="G162" s="5" t="s">
        <v>4</v>
      </c>
      <c r="H162" s="6" t="s">
        <v>345</v>
      </c>
      <c r="I162" s="6" t="s">
        <v>9</v>
      </c>
      <c r="J162" s="6">
        <v>77</v>
      </c>
      <c r="K162" s="6">
        <v>40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77</v>
      </c>
      <c r="V162" s="6">
        <v>0</v>
      </c>
      <c r="W162" s="6">
        <v>0</v>
      </c>
      <c r="X162" s="6">
        <v>77</v>
      </c>
      <c r="Y162" s="6">
        <v>44</v>
      </c>
      <c r="Z162" s="23">
        <v>57.142857142857103</v>
      </c>
    </row>
    <row r="163" spans="1:26" ht="30" x14ac:dyDescent="0.25">
      <c r="A163" s="4">
        <v>8</v>
      </c>
      <c r="B163" s="4" t="s">
        <v>491</v>
      </c>
      <c r="C163" s="5" t="s">
        <v>83</v>
      </c>
      <c r="D163" s="6" t="s">
        <v>1</v>
      </c>
      <c r="E163" s="5" t="s">
        <v>225</v>
      </c>
      <c r="F163" s="5" t="s">
        <v>8</v>
      </c>
      <c r="G163" s="5" t="s">
        <v>4</v>
      </c>
      <c r="H163" s="6" t="s">
        <v>345</v>
      </c>
      <c r="I163" s="6" t="s">
        <v>9</v>
      </c>
      <c r="J163" s="6">
        <v>12</v>
      </c>
      <c r="K163" s="6">
        <v>3</v>
      </c>
      <c r="L163" s="6">
        <v>0</v>
      </c>
      <c r="M163" s="6">
        <v>0</v>
      </c>
      <c r="N163" s="6">
        <v>0</v>
      </c>
      <c r="O163" s="6">
        <v>32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44</v>
      </c>
      <c r="V163" s="6">
        <v>0</v>
      </c>
      <c r="W163" s="6">
        <v>0</v>
      </c>
      <c r="X163" s="6">
        <v>44</v>
      </c>
      <c r="Y163" s="6">
        <v>40</v>
      </c>
      <c r="Z163" s="23">
        <v>90.909090909090907</v>
      </c>
    </row>
    <row r="164" spans="1:26" ht="30" x14ac:dyDescent="0.25">
      <c r="A164" s="4">
        <v>4</v>
      </c>
      <c r="B164" s="4" t="s">
        <v>424</v>
      </c>
      <c r="C164" s="5" t="s">
        <v>90</v>
      </c>
      <c r="D164" s="6" t="s">
        <v>1</v>
      </c>
      <c r="E164" s="5" t="s">
        <v>226</v>
      </c>
      <c r="F164" s="5" t="s">
        <v>8</v>
      </c>
      <c r="G164" s="5" t="s">
        <v>4</v>
      </c>
      <c r="H164" s="6" t="s">
        <v>345</v>
      </c>
      <c r="I164" s="6" t="s">
        <v>5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40</v>
      </c>
      <c r="P164" s="6">
        <v>40</v>
      </c>
      <c r="Q164" s="6">
        <v>0</v>
      </c>
      <c r="R164" s="6">
        <v>0</v>
      </c>
      <c r="S164" s="6">
        <v>0</v>
      </c>
      <c r="T164" s="6">
        <v>0</v>
      </c>
      <c r="U164" s="6">
        <v>40</v>
      </c>
      <c r="V164" s="6">
        <v>0</v>
      </c>
      <c r="W164" s="6">
        <v>0</v>
      </c>
      <c r="X164" s="6">
        <v>40</v>
      </c>
      <c r="Y164" s="6">
        <v>43</v>
      </c>
      <c r="Z164" s="23">
        <v>107.5</v>
      </c>
    </row>
    <row r="165" spans="1:26" ht="30" x14ac:dyDescent="0.25">
      <c r="A165" s="4">
        <v>4</v>
      </c>
      <c r="B165" s="4" t="s">
        <v>424</v>
      </c>
      <c r="C165" s="5" t="s">
        <v>90</v>
      </c>
      <c r="D165" s="6" t="s">
        <v>1</v>
      </c>
      <c r="E165" s="5" t="s">
        <v>227</v>
      </c>
      <c r="F165" s="5" t="s">
        <v>3</v>
      </c>
      <c r="G165" s="5" t="s">
        <v>4</v>
      </c>
      <c r="H165" s="6" t="s">
        <v>345</v>
      </c>
      <c r="I165" s="6" t="s">
        <v>5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13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13</v>
      </c>
      <c r="V165" s="6">
        <v>0</v>
      </c>
      <c r="W165" s="6">
        <v>0</v>
      </c>
      <c r="X165" s="6">
        <v>13</v>
      </c>
      <c r="Y165" s="6">
        <v>7</v>
      </c>
      <c r="Z165" s="23">
        <v>53.846153846153797</v>
      </c>
    </row>
    <row r="166" spans="1:26" ht="30" x14ac:dyDescent="0.25">
      <c r="A166" s="4">
        <v>4</v>
      </c>
      <c r="B166" s="4" t="s">
        <v>424</v>
      </c>
      <c r="C166" s="5" t="s">
        <v>90</v>
      </c>
      <c r="D166" s="6" t="s">
        <v>1</v>
      </c>
      <c r="E166" s="5" t="s">
        <v>228</v>
      </c>
      <c r="F166" s="5" t="s">
        <v>3</v>
      </c>
      <c r="G166" s="5" t="s">
        <v>4</v>
      </c>
      <c r="H166" s="6" t="s">
        <v>345</v>
      </c>
      <c r="I166" s="6" t="s">
        <v>5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4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4</v>
      </c>
      <c r="V166" s="6">
        <v>0</v>
      </c>
      <c r="W166" s="6">
        <v>0</v>
      </c>
      <c r="X166" s="6">
        <v>4</v>
      </c>
      <c r="Y166" s="6">
        <v>2</v>
      </c>
      <c r="Z166" s="23">
        <v>50</v>
      </c>
    </row>
    <row r="167" spans="1:26" ht="30" x14ac:dyDescent="0.25">
      <c r="A167" s="4">
        <v>4</v>
      </c>
      <c r="B167" s="4" t="s">
        <v>424</v>
      </c>
      <c r="C167" s="5" t="s">
        <v>90</v>
      </c>
      <c r="D167" s="6" t="s">
        <v>1</v>
      </c>
      <c r="E167" s="5" t="s">
        <v>229</v>
      </c>
      <c r="F167" s="5" t="s">
        <v>3</v>
      </c>
      <c r="G167" s="5" t="s">
        <v>4</v>
      </c>
      <c r="H167" s="6" t="s">
        <v>345</v>
      </c>
      <c r="I167" s="6" t="s">
        <v>5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18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18</v>
      </c>
      <c r="V167" s="6">
        <v>0</v>
      </c>
      <c r="W167" s="6">
        <v>0</v>
      </c>
      <c r="X167" s="6">
        <v>18</v>
      </c>
      <c r="Y167" s="6">
        <v>22</v>
      </c>
      <c r="Z167" s="23">
        <v>122.222222222222</v>
      </c>
    </row>
    <row r="168" spans="1:26" ht="30" x14ac:dyDescent="0.25">
      <c r="A168" s="4">
        <v>3</v>
      </c>
      <c r="B168" s="4" t="s">
        <v>413</v>
      </c>
      <c r="C168" s="5" t="s">
        <v>86</v>
      </c>
      <c r="D168" s="6" t="s">
        <v>1</v>
      </c>
      <c r="E168" s="5" t="s">
        <v>230</v>
      </c>
      <c r="F168" s="5" t="s">
        <v>71</v>
      </c>
      <c r="G168" s="5" t="s">
        <v>4</v>
      </c>
      <c r="H168" s="6" t="s">
        <v>345</v>
      </c>
      <c r="I168" s="6" t="s">
        <v>9</v>
      </c>
      <c r="J168" s="6">
        <v>3</v>
      </c>
      <c r="K168" s="6">
        <v>1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3</v>
      </c>
      <c r="V168" s="6">
        <v>0</v>
      </c>
      <c r="W168" s="6">
        <v>0</v>
      </c>
      <c r="X168" s="6">
        <v>3</v>
      </c>
      <c r="Y168" s="6">
        <v>3</v>
      </c>
      <c r="Z168" s="23">
        <v>100</v>
      </c>
    </row>
    <row r="169" spans="1:26" ht="30" x14ac:dyDescent="0.25">
      <c r="A169" s="4">
        <v>3</v>
      </c>
      <c r="B169" s="4" t="s">
        <v>413</v>
      </c>
      <c r="C169" s="5" t="s">
        <v>231</v>
      </c>
      <c r="D169" s="6" t="s">
        <v>1</v>
      </c>
      <c r="E169" s="5" t="s">
        <v>232</v>
      </c>
      <c r="F169" s="5" t="s">
        <v>71</v>
      </c>
      <c r="G169" s="5" t="s">
        <v>4</v>
      </c>
      <c r="H169" s="6" t="s">
        <v>345</v>
      </c>
      <c r="I169" s="6" t="s">
        <v>9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3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3</v>
      </c>
      <c r="V169" s="6">
        <v>0</v>
      </c>
      <c r="W169" s="6">
        <v>0</v>
      </c>
      <c r="X169" s="6">
        <v>3</v>
      </c>
      <c r="Y169" s="6">
        <v>3</v>
      </c>
      <c r="Z169" s="23">
        <v>100</v>
      </c>
    </row>
    <row r="170" spans="1:26" ht="30" x14ac:dyDescent="0.25">
      <c r="A170" s="4" t="s">
        <v>373</v>
      </c>
      <c r="B170" s="4" t="s">
        <v>401</v>
      </c>
      <c r="C170" s="5" t="s">
        <v>154</v>
      </c>
      <c r="D170" s="6" t="s">
        <v>1</v>
      </c>
      <c r="E170" s="5" t="s">
        <v>233</v>
      </c>
      <c r="F170" s="5" t="s">
        <v>8</v>
      </c>
      <c r="G170" s="5" t="s">
        <v>4</v>
      </c>
      <c r="H170" s="6" t="s">
        <v>345</v>
      </c>
      <c r="I170" s="6" t="s">
        <v>9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13</v>
      </c>
      <c r="P170" s="6">
        <v>13</v>
      </c>
      <c r="Q170" s="6">
        <v>0</v>
      </c>
      <c r="R170" s="6">
        <v>0</v>
      </c>
      <c r="S170" s="6">
        <v>0</v>
      </c>
      <c r="T170" s="6">
        <v>0</v>
      </c>
      <c r="U170" s="6">
        <v>13</v>
      </c>
      <c r="V170" s="6">
        <v>0</v>
      </c>
      <c r="W170" s="6">
        <v>0</v>
      </c>
      <c r="X170" s="6">
        <v>13</v>
      </c>
      <c r="Y170" s="6">
        <v>7</v>
      </c>
      <c r="Z170" s="23">
        <v>53.846153846153797</v>
      </c>
    </row>
    <row r="171" spans="1:26" ht="30" x14ac:dyDescent="0.25">
      <c r="A171" s="4">
        <v>2</v>
      </c>
      <c r="B171" s="4" t="s">
        <v>400</v>
      </c>
      <c r="C171" s="5" t="s">
        <v>109</v>
      </c>
      <c r="D171" s="6" t="s">
        <v>1</v>
      </c>
      <c r="E171" s="5" t="s">
        <v>234</v>
      </c>
      <c r="F171" s="5" t="s">
        <v>8</v>
      </c>
      <c r="G171" s="5" t="s">
        <v>4</v>
      </c>
      <c r="H171" s="6" t="s">
        <v>345</v>
      </c>
      <c r="I171" s="6" t="s">
        <v>5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11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11</v>
      </c>
      <c r="V171" s="6">
        <v>0</v>
      </c>
      <c r="W171" s="6">
        <v>0</v>
      </c>
      <c r="X171" s="6">
        <v>11</v>
      </c>
      <c r="Y171" s="6">
        <v>10</v>
      </c>
      <c r="Z171" s="23">
        <v>90.909090909090907</v>
      </c>
    </row>
    <row r="172" spans="1:26" ht="30" x14ac:dyDescent="0.25">
      <c r="A172" s="4">
        <v>4</v>
      </c>
      <c r="B172" s="4" t="s">
        <v>424</v>
      </c>
      <c r="C172" s="5" t="s">
        <v>90</v>
      </c>
      <c r="D172" s="6" t="s">
        <v>1</v>
      </c>
      <c r="E172" s="5" t="s">
        <v>235</v>
      </c>
      <c r="F172" s="5" t="s">
        <v>71</v>
      </c>
      <c r="G172" s="5" t="s">
        <v>4</v>
      </c>
      <c r="H172" s="6" t="s">
        <v>345</v>
      </c>
      <c r="I172" s="6" t="s">
        <v>9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4</v>
      </c>
      <c r="P172" s="6">
        <v>0</v>
      </c>
      <c r="Q172" s="6">
        <v>4</v>
      </c>
      <c r="R172" s="6">
        <v>0</v>
      </c>
      <c r="S172" s="6">
        <v>0</v>
      </c>
      <c r="T172" s="6">
        <v>0</v>
      </c>
      <c r="U172" s="6">
        <v>4</v>
      </c>
      <c r="V172" s="6">
        <v>0</v>
      </c>
      <c r="W172" s="6">
        <v>0</v>
      </c>
      <c r="X172" s="6">
        <v>4</v>
      </c>
      <c r="Y172" s="6">
        <v>4</v>
      </c>
      <c r="Z172" s="23">
        <v>100</v>
      </c>
    </row>
    <row r="173" spans="1:26" ht="30" x14ac:dyDescent="0.25">
      <c r="A173" s="4">
        <v>1</v>
      </c>
      <c r="B173" s="4" t="s">
        <v>385</v>
      </c>
      <c r="C173" s="5" t="s">
        <v>236</v>
      </c>
      <c r="D173" s="6" t="s">
        <v>1</v>
      </c>
      <c r="E173" s="5" t="s">
        <v>237</v>
      </c>
      <c r="F173" s="5" t="s">
        <v>3</v>
      </c>
      <c r="G173" s="5" t="s">
        <v>4</v>
      </c>
      <c r="H173" s="6" t="s">
        <v>345</v>
      </c>
      <c r="I173" s="6" t="s">
        <v>5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20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20</v>
      </c>
      <c r="V173" s="6">
        <v>0</v>
      </c>
      <c r="W173" s="6">
        <v>0</v>
      </c>
      <c r="X173" s="6">
        <v>20</v>
      </c>
      <c r="Y173" s="6">
        <v>13</v>
      </c>
      <c r="Z173" s="23">
        <v>65</v>
      </c>
    </row>
    <row r="174" spans="1:26" x14ac:dyDescent="0.25">
      <c r="A174" s="4">
        <v>1</v>
      </c>
      <c r="B174" s="4" t="s">
        <v>385</v>
      </c>
      <c r="C174" s="5" t="s">
        <v>236</v>
      </c>
      <c r="D174" s="6" t="s">
        <v>1</v>
      </c>
      <c r="E174" s="5" t="s">
        <v>238</v>
      </c>
      <c r="F174" s="5" t="s">
        <v>3</v>
      </c>
      <c r="G174" s="5" t="s">
        <v>4</v>
      </c>
      <c r="H174" s="6" t="s">
        <v>345</v>
      </c>
      <c r="I174" s="6" t="s">
        <v>5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30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30</v>
      </c>
      <c r="V174" s="6">
        <v>0</v>
      </c>
      <c r="W174" s="6">
        <v>0</v>
      </c>
      <c r="X174" s="6">
        <v>30</v>
      </c>
      <c r="Y174" s="6">
        <v>39</v>
      </c>
      <c r="Z174" s="23">
        <v>130</v>
      </c>
    </row>
    <row r="175" spans="1:26" x14ac:dyDescent="0.25">
      <c r="A175" s="4">
        <v>3</v>
      </c>
      <c r="B175" s="4" t="s">
        <v>413</v>
      </c>
      <c r="C175" s="5" t="s">
        <v>118</v>
      </c>
      <c r="D175" s="6" t="s">
        <v>1</v>
      </c>
      <c r="E175" s="5" t="s">
        <v>239</v>
      </c>
      <c r="F175" s="5" t="s">
        <v>16</v>
      </c>
      <c r="G175" s="5" t="s">
        <v>4</v>
      </c>
      <c r="H175" s="6" t="s">
        <v>345</v>
      </c>
      <c r="I175" s="6" t="s">
        <v>5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9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9</v>
      </c>
      <c r="V175" s="6">
        <v>0</v>
      </c>
      <c r="W175" s="6">
        <v>0</v>
      </c>
      <c r="X175" s="6">
        <v>9</v>
      </c>
      <c r="Y175" s="6">
        <v>9</v>
      </c>
      <c r="Z175" s="23">
        <v>100</v>
      </c>
    </row>
    <row r="176" spans="1:26" ht="30" x14ac:dyDescent="0.25">
      <c r="A176" s="4">
        <v>13</v>
      </c>
      <c r="B176" s="4" t="s">
        <v>557</v>
      </c>
      <c r="C176" s="5" t="s">
        <v>240</v>
      </c>
      <c r="D176" s="6" t="s">
        <v>1</v>
      </c>
      <c r="E176" s="5" t="s">
        <v>241</v>
      </c>
      <c r="F176" s="5" t="s">
        <v>3</v>
      </c>
      <c r="G176" s="5" t="s">
        <v>4</v>
      </c>
      <c r="H176" s="6" t="s">
        <v>345</v>
      </c>
      <c r="I176" s="6" t="s">
        <v>5</v>
      </c>
      <c r="J176" s="6">
        <v>21</v>
      </c>
      <c r="K176" s="6">
        <v>5</v>
      </c>
      <c r="L176" s="6">
        <v>0</v>
      </c>
      <c r="M176" s="6">
        <v>0</v>
      </c>
      <c r="N176" s="6">
        <v>0</v>
      </c>
      <c r="O176" s="6">
        <v>100</v>
      </c>
      <c r="P176" s="6">
        <v>0</v>
      </c>
      <c r="Q176" s="6">
        <v>10</v>
      </c>
      <c r="R176" s="6">
        <v>0</v>
      </c>
      <c r="S176" s="6">
        <v>0</v>
      </c>
      <c r="T176" s="6">
        <v>0</v>
      </c>
      <c r="U176" s="6">
        <v>121</v>
      </c>
      <c r="V176" s="6">
        <v>0</v>
      </c>
      <c r="W176" s="6">
        <v>0</v>
      </c>
      <c r="X176" s="6">
        <v>121</v>
      </c>
      <c r="Y176" s="6">
        <v>103</v>
      </c>
      <c r="Z176" s="23">
        <v>85.123966942148698</v>
      </c>
    </row>
    <row r="177" spans="1:26" ht="30" x14ac:dyDescent="0.25">
      <c r="A177" s="4">
        <v>3</v>
      </c>
      <c r="B177" s="4" t="s">
        <v>413</v>
      </c>
      <c r="C177" s="5" t="s">
        <v>242</v>
      </c>
      <c r="D177" s="6" t="s">
        <v>1</v>
      </c>
      <c r="E177" s="5" t="s">
        <v>243</v>
      </c>
      <c r="F177" s="5" t="s">
        <v>184</v>
      </c>
      <c r="G177" s="5" t="s">
        <v>4</v>
      </c>
      <c r="H177" s="6" t="s">
        <v>345</v>
      </c>
      <c r="I177" s="6" t="s">
        <v>5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18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18</v>
      </c>
      <c r="V177" s="6">
        <v>0</v>
      </c>
      <c r="W177" s="6">
        <v>0</v>
      </c>
      <c r="X177" s="6">
        <v>18</v>
      </c>
      <c r="Y177" s="6">
        <v>18</v>
      </c>
      <c r="Z177" s="23">
        <v>100</v>
      </c>
    </row>
    <row r="178" spans="1:26" ht="30" x14ac:dyDescent="0.25">
      <c r="A178" s="4" t="s">
        <v>372</v>
      </c>
      <c r="B178" s="4" t="s">
        <v>397</v>
      </c>
      <c r="C178" s="5" t="s">
        <v>244</v>
      </c>
      <c r="D178" s="6" t="s">
        <v>1</v>
      </c>
      <c r="E178" s="5" t="s">
        <v>245</v>
      </c>
      <c r="F178" s="5" t="s">
        <v>3</v>
      </c>
      <c r="G178" s="5" t="s">
        <v>4</v>
      </c>
      <c r="H178" s="6" t="s">
        <v>345</v>
      </c>
      <c r="I178" s="6" t="s">
        <v>5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6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6</v>
      </c>
      <c r="V178" s="6">
        <v>0</v>
      </c>
      <c r="W178" s="6">
        <v>0</v>
      </c>
      <c r="X178" s="6">
        <v>6</v>
      </c>
      <c r="Y178" s="6">
        <v>8</v>
      </c>
      <c r="Z178" s="23">
        <v>133.333333333333</v>
      </c>
    </row>
    <row r="179" spans="1:26" ht="30" x14ac:dyDescent="0.25">
      <c r="A179" s="4">
        <v>8</v>
      </c>
      <c r="B179" s="4" t="s">
        <v>494</v>
      </c>
      <c r="C179" s="5" t="s">
        <v>246</v>
      </c>
      <c r="D179" s="6" t="s">
        <v>1</v>
      </c>
      <c r="E179" s="5" t="s">
        <v>247</v>
      </c>
      <c r="F179" s="5" t="s">
        <v>3</v>
      </c>
      <c r="G179" s="5" t="s">
        <v>4</v>
      </c>
      <c r="H179" s="6" t="s">
        <v>345</v>
      </c>
      <c r="I179" s="6" t="s">
        <v>5</v>
      </c>
      <c r="J179" s="6">
        <v>9</v>
      </c>
      <c r="K179" s="6">
        <v>3</v>
      </c>
      <c r="L179" s="6">
        <v>0</v>
      </c>
      <c r="M179" s="6">
        <v>0</v>
      </c>
      <c r="N179" s="6">
        <v>0</v>
      </c>
      <c r="O179" s="6">
        <v>24</v>
      </c>
      <c r="P179" s="6">
        <v>0</v>
      </c>
      <c r="Q179" s="6">
        <v>2</v>
      </c>
      <c r="R179" s="6">
        <v>0</v>
      </c>
      <c r="S179" s="6">
        <v>0</v>
      </c>
      <c r="T179" s="6">
        <v>0</v>
      </c>
      <c r="U179" s="6">
        <v>33</v>
      </c>
      <c r="V179" s="6">
        <v>0</v>
      </c>
      <c r="W179" s="6">
        <v>0</v>
      </c>
      <c r="X179" s="6">
        <v>33</v>
      </c>
      <c r="Y179" s="6">
        <v>21</v>
      </c>
      <c r="Z179" s="23">
        <v>63.636363636363598</v>
      </c>
    </row>
    <row r="180" spans="1:26" ht="30" x14ac:dyDescent="0.25">
      <c r="A180" s="4">
        <v>9</v>
      </c>
      <c r="B180" s="4" t="s">
        <v>510</v>
      </c>
      <c r="C180" s="5" t="s">
        <v>248</v>
      </c>
      <c r="D180" s="6" t="s">
        <v>1</v>
      </c>
      <c r="E180" s="5" t="s">
        <v>249</v>
      </c>
      <c r="F180" s="5" t="s">
        <v>3</v>
      </c>
      <c r="G180" s="5" t="s">
        <v>72</v>
      </c>
      <c r="H180" s="6" t="s">
        <v>345</v>
      </c>
      <c r="I180" s="6" t="s">
        <v>5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12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12</v>
      </c>
      <c r="V180" s="6">
        <v>0</v>
      </c>
      <c r="W180" s="6">
        <v>0</v>
      </c>
      <c r="X180" s="6">
        <v>12</v>
      </c>
      <c r="Y180" s="6">
        <v>10</v>
      </c>
      <c r="Z180" s="23">
        <v>83.3333333333333</v>
      </c>
    </row>
    <row r="181" spans="1:26" ht="30" x14ac:dyDescent="0.25">
      <c r="A181" s="4">
        <v>12</v>
      </c>
      <c r="B181" s="4" t="s">
        <v>536</v>
      </c>
      <c r="C181" s="5" t="s">
        <v>6</v>
      </c>
      <c r="D181" s="6" t="s">
        <v>1</v>
      </c>
      <c r="E181" s="5" t="s">
        <v>250</v>
      </c>
      <c r="F181" s="5" t="s">
        <v>71</v>
      </c>
      <c r="G181" s="5" t="s">
        <v>4</v>
      </c>
      <c r="H181" s="6" t="s">
        <v>345</v>
      </c>
      <c r="I181" s="6" t="s">
        <v>9</v>
      </c>
      <c r="J181" s="6">
        <v>6</v>
      </c>
      <c r="K181" s="6">
        <v>2</v>
      </c>
      <c r="L181" s="6">
        <v>0</v>
      </c>
      <c r="M181" s="6">
        <v>0</v>
      </c>
      <c r="N181" s="6">
        <v>0</v>
      </c>
      <c r="O181" s="6">
        <v>1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7</v>
      </c>
      <c r="V181" s="6">
        <v>0</v>
      </c>
      <c r="W181" s="6">
        <v>0</v>
      </c>
      <c r="X181" s="6">
        <v>7</v>
      </c>
      <c r="Y181" s="6">
        <v>7</v>
      </c>
      <c r="Z181" s="23">
        <v>100</v>
      </c>
    </row>
    <row r="182" spans="1:26" ht="30" x14ac:dyDescent="0.25">
      <c r="A182" s="4">
        <v>12</v>
      </c>
      <c r="B182" s="4" t="s">
        <v>536</v>
      </c>
      <c r="C182" s="5" t="s">
        <v>6</v>
      </c>
      <c r="D182" s="6" t="s">
        <v>1</v>
      </c>
      <c r="E182" s="5" t="s">
        <v>251</v>
      </c>
      <c r="F182" s="5" t="s">
        <v>71</v>
      </c>
      <c r="G182" s="5" t="s">
        <v>4</v>
      </c>
      <c r="H182" s="6" t="s">
        <v>345</v>
      </c>
      <c r="I182" s="6" t="s">
        <v>9</v>
      </c>
      <c r="J182" s="6">
        <v>25</v>
      </c>
      <c r="K182" s="6">
        <v>10</v>
      </c>
      <c r="L182" s="6">
        <v>0</v>
      </c>
      <c r="M182" s="6">
        <v>0</v>
      </c>
      <c r="N182" s="6">
        <v>0</v>
      </c>
      <c r="O182" s="6">
        <v>21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46</v>
      </c>
      <c r="V182" s="6">
        <v>0</v>
      </c>
      <c r="W182" s="6">
        <v>0</v>
      </c>
      <c r="X182" s="6">
        <v>46</v>
      </c>
      <c r="Y182" s="6">
        <v>46</v>
      </c>
      <c r="Z182" s="23">
        <v>100</v>
      </c>
    </row>
    <row r="183" spans="1:26" ht="30" x14ac:dyDescent="0.25">
      <c r="A183" s="4">
        <v>9</v>
      </c>
      <c r="B183" s="4" t="s">
        <v>509</v>
      </c>
      <c r="C183" s="5" t="s">
        <v>252</v>
      </c>
      <c r="D183" s="6" t="s">
        <v>1</v>
      </c>
      <c r="E183" s="5" t="s">
        <v>253</v>
      </c>
      <c r="F183" s="5" t="s">
        <v>71</v>
      </c>
      <c r="G183" s="5" t="s">
        <v>4</v>
      </c>
      <c r="H183" s="6" t="s">
        <v>345</v>
      </c>
      <c r="I183" s="6" t="s">
        <v>9</v>
      </c>
      <c r="J183" s="6">
        <v>3</v>
      </c>
      <c r="K183" s="6">
        <v>1</v>
      </c>
      <c r="L183" s="6">
        <v>0</v>
      </c>
      <c r="M183" s="6">
        <v>3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3</v>
      </c>
      <c r="V183" s="6">
        <v>0</v>
      </c>
      <c r="W183" s="6">
        <v>0</v>
      </c>
      <c r="X183" s="6">
        <v>3</v>
      </c>
      <c r="Y183" s="6">
        <v>3</v>
      </c>
      <c r="Z183" s="23">
        <v>100</v>
      </c>
    </row>
    <row r="184" spans="1:26" x14ac:dyDescent="0.25">
      <c r="A184" s="4">
        <v>6</v>
      </c>
      <c r="B184" s="4" t="s">
        <v>476</v>
      </c>
      <c r="C184" s="5" t="s">
        <v>254</v>
      </c>
      <c r="D184" s="6" t="s">
        <v>1</v>
      </c>
      <c r="E184" s="5" t="s">
        <v>255</v>
      </c>
      <c r="F184" s="5" t="s">
        <v>3</v>
      </c>
      <c r="G184" s="5" t="s">
        <v>4</v>
      </c>
      <c r="H184" s="6" t="s">
        <v>345</v>
      </c>
      <c r="I184" s="6" t="s">
        <v>5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30</v>
      </c>
      <c r="P184" s="6">
        <v>0</v>
      </c>
      <c r="Q184" s="6">
        <v>15</v>
      </c>
      <c r="R184" s="6">
        <v>0</v>
      </c>
      <c r="S184" s="6">
        <v>0</v>
      </c>
      <c r="T184" s="6">
        <v>0</v>
      </c>
      <c r="U184" s="6">
        <v>30</v>
      </c>
      <c r="V184" s="6">
        <v>0</v>
      </c>
      <c r="W184" s="6">
        <v>0</v>
      </c>
      <c r="X184" s="6">
        <v>30</v>
      </c>
      <c r="Y184" s="6">
        <v>24</v>
      </c>
      <c r="Z184" s="23">
        <v>80</v>
      </c>
    </row>
    <row r="185" spans="1:26" ht="30" x14ac:dyDescent="0.25">
      <c r="A185" s="4">
        <v>8</v>
      </c>
      <c r="B185" s="4" t="s">
        <v>492</v>
      </c>
      <c r="C185" s="5" t="s">
        <v>145</v>
      </c>
      <c r="D185" s="6" t="s">
        <v>1</v>
      </c>
      <c r="E185" s="5" t="s">
        <v>256</v>
      </c>
      <c r="F185" s="5" t="s">
        <v>71</v>
      </c>
      <c r="G185" s="5" t="s">
        <v>4</v>
      </c>
      <c r="H185" s="6" t="s">
        <v>345</v>
      </c>
      <c r="I185" s="6" t="s">
        <v>9</v>
      </c>
      <c r="J185" s="6">
        <v>10</v>
      </c>
      <c r="K185" s="6">
        <v>3</v>
      </c>
      <c r="L185" s="6">
        <v>0</v>
      </c>
      <c r="M185" s="6">
        <v>0</v>
      </c>
      <c r="N185" s="6">
        <v>0</v>
      </c>
      <c r="O185" s="6">
        <v>7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17</v>
      </c>
      <c r="V185" s="6">
        <v>0</v>
      </c>
      <c r="W185" s="6">
        <v>0</v>
      </c>
      <c r="X185" s="6">
        <v>17</v>
      </c>
      <c r="Y185" s="6">
        <v>17</v>
      </c>
      <c r="Z185" s="23">
        <v>100</v>
      </c>
    </row>
    <row r="186" spans="1:26" ht="30" x14ac:dyDescent="0.25">
      <c r="A186" s="4">
        <v>8</v>
      </c>
      <c r="B186" s="4" t="s">
        <v>492</v>
      </c>
      <c r="C186" s="5" t="s">
        <v>145</v>
      </c>
      <c r="D186" s="6" t="s">
        <v>1</v>
      </c>
      <c r="E186" s="5" t="s">
        <v>257</v>
      </c>
      <c r="F186" s="5" t="s">
        <v>71</v>
      </c>
      <c r="G186" s="5" t="s">
        <v>4</v>
      </c>
      <c r="H186" s="6" t="s">
        <v>345</v>
      </c>
      <c r="I186" s="6" t="s">
        <v>9</v>
      </c>
      <c r="J186" s="6">
        <v>29</v>
      </c>
      <c r="K186" s="6">
        <v>8</v>
      </c>
      <c r="L186" s="6">
        <v>0</v>
      </c>
      <c r="M186" s="6">
        <v>0</v>
      </c>
      <c r="N186" s="6">
        <v>0</v>
      </c>
      <c r="O186" s="6">
        <v>12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41</v>
      </c>
      <c r="V186" s="6">
        <v>0</v>
      </c>
      <c r="W186" s="6">
        <v>0</v>
      </c>
      <c r="X186" s="6">
        <v>41</v>
      </c>
      <c r="Y186" s="6">
        <v>41</v>
      </c>
      <c r="Z186" s="23">
        <v>100</v>
      </c>
    </row>
    <row r="187" spans="1:26" ht="30" x14ac:dyDescent="0.25">
      <c r="A187" s="4">
        <v>2</v>
      </c>
      <c r="B187" s="4" t="s">
        <v>404</v>
      </c>
      <c r="C187" s="5" t="s">
        <v>258</v>
      </c>
      <c r="D187" s="6" t="s">
        <v>1</v>
      </c>
      <c r="E187" s="5" t="s">
        <v>259</v>
      </c>
      <c r="F187" s="5" t="s">
        <v>8</v>
      </c>
      <c r="G187" s="5" t="s">
        <v>4</v>
      </c>
      <c r="H187" s="6" t="s">
        <v>345</v>
      </c>
      <c r="I187" s="6" t="s">
        <v>5</v>
      </c>
      <c r="J187" s="6">
        <v>36</v>
      </c>
      <c r="K187" s="6">
        <v>11</v>
      </c>
      <c r="L187" s="6">
        <v>0</v>
      </c>
      <c r="M187" s="6">
        <v>0</v>
      </c>
      <c r="N187" s="6">
        <v>0</v>
      </c>
      <c r="O187" s="6">
        <v>4</v>
      </c>
      <c r="P187" s="6">
        <v>0</v>
      </c>
      <c r="Q187" s="6">
        <v>1</v>
      </c>
      <c r="R187" s="6">
        <v>0</v>
      </c>
      <c r="S187" s="6">
        <v>0</v>
      </c>
      <c r="T187" s="6">
        <v>0</v>
      </c>
      <c r="U187" s="6">
        <v>40</v>
      </c>
      <c r="V187" s="6">
        <v>0</v>
      </c>
      <c r="W187" s="6">
        <v>0</v>
      </c>
      <c r="X187" s="6">
        <v>40</v>
      </c>
      <c r="Y187" s="6">
        <v>40</v>
      </c>
      <c r="Z187" s="23">
        <v>100</v>
      </c>
    </row>
    <row r="188" spans="1:26" x14ac:dyDescent="0.25">
      <c r="A188" s="4">
        <v>6</v>
      </c>
      <c r="B188" s="4" t="s">
        <v>464</v>
      </c>
      <c r="C188" s="5" t="s">
        <v>19</v>
      </c>
      <c r="D188" s="6" t="s">
        <v>1</v>
      </c>
      <c r="E188" s="5" t="s">
        <v>260</v>
      </c>
      <c r="F188" s="5" t="s">
        <v>3</v>
      </c>
      <c r="G188" s="5" t="s">
        <v>4</v>
      </c>
      <c r="H188" s="6" t="s">
        <v>345</v>
      </c>
      <c r="I188" s="6" t="s">
        <v>5</v>
      </c>
      <c r="J188" s="6">
        <v>12</v>
      </c>
      <c r="K188" s="6">
        <v>6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12</v>
      </c>
      <c r="V188" s="6">
        <v>0</v>
      </c>
      <c r="W188" s="6">
        <v>0</v>
      </c>
      <c r="X188" s="6">
        <v>12</v>
      </c>
      <c r="Y188" s="6">
        <v>6</v>
      </c>
      <c r="Z188" s="23">
        <v>50</v>
      </c>
    </row>
    <row r="189" spans="1:26" ht="30" x14ac:dyDescent="0.25">
      <c r="A189" s="4">
        <v>6</v>
      </c>
      <c r="B189" s="4" t="s">
        <v>463</v>
      </c>
      <c r="C189" s="5" t="s">
        <v>261</v>
      </c>
      <c r="D189" s="6" t="s">
        <v>1</v>
      </c>
      <c r="E189" s="5" t="s">
        <v>262</v>
      </c>
      <c r="F189" s="5" t="s">
        <v>71</v>
      </c>
      <c r="G189" s="5" t="s">
        <v>4</v>
      </c>
      <c r="H189" s="6" t="s">
        <v>345</v>
      </c>
      <c r="I189" s="6" t="s">
        <v>9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29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29</v>
      </c>
      <c r="V189" s="6">
        <v>0</v>
      </c>
      <c r="W189" s="6">
        <v>0</v>
      </c>
      <c r="X189" s="6">
        <v>29</v>
      </c>
      <c r="Y189" s="6">
        <v>29</v>
      </c>
      <c r="Z189" s="23">
        <v>100</v>
      </c>
    </row>
    <row r="190" spans="1:26" ht="30" x14ac:dyDescent="0.25">
      <c r="A190" s="4">
        <v>11</v>
      </c>
      <c r="B190" s="4" t="s">
        <v>527</v>
      </c>
      <c r="C190" s="5" t="s">
        <v>144</v>
      </c>
      <c r="D190" s="6" t="s">
        <v>1</v>
      </c>
      <c r="E190" s="5" t="s">
        <v>524</v>
      </c>
      <c r="F190" s="5" t="s">
        <v>16</v>
      </c>
      <c r="G190" s="5" t="s">
        <v>72</v>
      </c>
      <c r="H190" s="6" t="s">
        <v>345</v>
      </c>
      <c r="I190" s="6" t="s">
        <v>5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7</v>
      </c>
      <c r="P190" s="6">
        <v>0</v>
      </c>
      <c r="Q190" s="6">
        <v>0</v>
      </c>
      <c r="R190" s="6">
        <v>0</v>
      </c>
      <c r="S190" s="6">
        <v>3</v>
      </c>
      <c r="T190" s="6">
        <v>0</v>
      </c>
      <c r="U190" s="6">
        <v>10</v>
      </c>
      <c r="V190" s="6">
        <v>0</v>
      </c>
      <c r="W190" s="6">
        <v>0</v>
      </c>
      <c r="X190" s="6">
        <v>10</v>
      </c>
      <c r="Y190" s="6">
        <v>2</v>
      </c>
      <c r="Z190" s="23">
        <v>20</v>
      </c>
    </row>
    <row r="191" spans="1:26" ht="30" x14ac:dyDescent="0.25">
      <c r="A191" s="4" t="s">
        <v>373</v>
      </c>
      <c r="B191" s="4" t="s">
        <v>401</v>
      </c>
      <c r="C191" s="5" t="s">
        <v>154</v>
      </c>
      <c r="D191" s="6" t="s">
        <v>1</v>
      </c>
      <c r="E191" s="5" t="s">
        <v>263</v>
      </c>
      <c r="F191" s="5" t="s">
        <v>3</v>
      </c>
      <c r="G191" s="5" t="s">
        <v>4</v>
      </c>
      <c r="H191" s="6" t="s">
        <v>345</v>
      </c>
      <c r="I191" s="6" t="s">
        <v>5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10</v>
      </c>
      <c r="P191" s="6">
        <v>0</v>
      </c>
      <c r="Q191" s="6">
        <v>10</v>
      </c>
      <c r="R191" s="6">
        <v>0</v>
      </c>
      <c r="S191" s="6">
        <v>0</v>
      </c>
      <c r="T191" s="6">
        <v>0</v>
      </c>
      <c r="U191" s="6">
        <v>10</v>
      </c>
      <c r="V191" s="6">
        <v>0</v>
      </c>
      <c r="W191" s="6">
        <v>0</v>
      </c>
      <c r="X191" s="6">
        <v>10</v>
      </c>
      <c r="Y191" s="6">
        <v>5</v>
      </c>
      <c r="Z191" s="23">
        <v>50</v>
      </c>
    </row>
    <row r="192" spans="1:26" ht="30" x14ac:dyDescent="0.25">
      <c r="A192" s="4">
        <v>14</v>
      </c>
      <c r="B192" s="4" t="s">
        <v>561</v>
      </c>
      <c r="C192" s="5" t="s">
        <v>94</v>
      </c>
      <c r="D192" s="6" t="s">
        <v>1</v>
      </c>
      <c r="E192" s="5" t="s">
        <v>264</v>
      </c>
      <c r="F192" s="5" t="s">
        <v>8</v>
      </c>
      <c r="G192" s="5" t="s">
        <v>4</v>
      </c>
      <c r="H192" s="6" t="s">
        <v>345</v>
      </c>
      <c r="I192" s="6" t="s">
        <v>25</v>
      </c>
      <c r="J192" s="6">
        <v>39</v>
      </c>
      <c r="K192" s="6">
        <v>12</v>
      </c>
      <c r="L192" s="6">
        <v>0</v>
      </c>
      <c r="M192" s="6">
        <v>0</v>
      </c>
      <c r="N192" s="6">
        <v>0</v>
      </c>
      <c r="O192" s="6">
        <v>47</v>
      </c>
      <c r="P192" s="6">
        <v>16</v>
      </c>
      <c r="Q192" s="6">
        <v>0</v>
      </c>
      <c r="R192" s="6">
        <v>0</v>
      </c>
      <c r="S192" s="6">
        <v>0</v>
      </c>
      <c r="T192" s="6">
        <v>0</v>
      </c>
      <c r="U192" s="6">
        <v>86</v>
      </c>
      <c r="V192" s="6">
        <v>0</v>
      </c>
      <c r="W192" s="6">
        <v>0</v>
      </c>
      <c r="X192" s="6">
        <v>86</v>
      </c>
      <c r="Y192" s="6">
        <v>76</v>
      </c>
      <c r="Z192" s="23">
        <v>88.3720930232558</v>
      </c>
    </row>
    <row r="193" spans="1:26" ht="30" x14ac:dyDescent="0.25">
      <c r="A193" s="4">
        <v>6</v>
      </c>
      <c r="B193" s="4" t="s">
        <v>463</v>
      </c>
      <c r="C193" s="5" t="s">
        <v>105</v>
      </c>
      <c r="D193" s="6" t="s">
        <v>1</v>
      </c>
      <c r="E193" s="5" t="s">
        <v>265</v>
      </c>
      <c r="F193" s="5" t="s">
        <v>3</v>
      </c>
      <c r="G193" s="5" t="s">
        <v>4</v>
      </c>
      <c r="H193" s="6" t="s">
        <v>345</v>
      </c>
      <c r="I193" s="6" t="s">
        <v>5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10</v>
      </c>
      <c r="P193" s="6">
        <v>0</v>
      </c>
      <c r="Q193" s="6">
        <v>10</v>
      </c>
      <c r="R193" s="6">
        <v>0</v>
      </c>
      <c r="S193" s="6">
        <v>0</v>
      </c>
      <c r="T193" s="6">
        <v>0</v>
      </c>
      <c r="U193" s="6">
        <v>10</v>
      </c>
      <c r="V193" s="6">
        <v>0</v>
      </c>
      <c r="W193" s="6">
        <v>0</v>
      </c>
      <c r="X193" s="6">
        <v>10</v>
      </c>
      <c r="Y193" s="6">
        <v>0</v>
      </c>
      <c r="Z193" s="23">
        <v>0</v>
      </c>
    </row>
    <row r="194" spans="1:26" ht="30" x14ac:dyDescent="0.25">
      <c r="A194" s="4">
        <v>5</v>
      </c>
      <c r="B194" s="4" t="s">
        <v>453</v>
      </c>
      <c r="C194" s="5" t="s">
        <v>266</v>
      </c>
      <c r="D194" s="6" t="s">
        <v>1</v>
      </c>
      <c r="E194" s="5" t="s">
        <v>267</v>
      </c>
      <c r="F194" s="5" t="s">
        <v>3</v>
      </c>
      <c r="G194" s="5" t="s">
        <v>4</v>
      </c>
      <c r="H194" s="6" t="s">
        <v>345</v>
      </c>
      <c r="I194" s="6" t="s">
        <v>5</v>
      </c>
      <c r="J194" s="6">
        <v>30</v>
      </c>
      <c r="K194" s="6">
        <v>5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30</v>
      </c>
      <c r="V194" s="6">
        <v>0</v>
      </c>
      <c r="W194" s="6">
        <v>0</v>
      </c>
      <c r="X194" s="6">
        <v>30</v>
      </c>
      <c r="Y194" s="6">
        <v>6</v>
      </c>
      <c r="Z194" s="23">
        <v>20</v>
      </c>
    </row>
    <row r="195" spans="1:26" x14ac:dyDescent="0.25">
      <c r="A195" s="4">
        <v>3</v>
      </c>
      <c r="B195" s="4" t="s">
        <v>416</v>
      </c>
      <c r="C195" s="5" t="s">
        <v>268</v>
      </c>
      <c r="D195" s="6" t="s">
        <v>1</v>
      </c>
      <c r="E195" s="5" t="s">
        <v>269</v>
      </c>
      <c r="F195" s="5" t="s">
        <v>3</v>
      </c>
      <c r="G195" s="5" t="s">
        <v>4</v>
      </c>
      <c r="H195" s="6" t="s">
        <v>345</v>
      </c>
      <c r="I195" s="6" t="s">
        <v>5</v>
      </c>
      <c r="J195" s="6">
        <v>2</v>
      </c>
      <c r="K195" s="6">
        <v>1</v>
      </c>
      <c r="L195" s="6">
        <v>0</v>
      </c>
      <c r="M195" s="6">
        <v>0</v>
      </c>
      <c r="N195" s="6">
        <v>0</v>
      </c>
      <c r="O195" s="6">
        <v>6</v>
      </c>
      <c r="P195" s="6">
        <v>0</v>
      </c>
      <c r="Q195" s="6">
        <v>0</v>
      </c>
      <c r="R195" s="6">
        <v>0</v>
      </c>
      <c r="S195" s="6">
        <v>2</v>
      </c>
      <c r="T195" s="6">
        <v>0</v>
      </c>
      <c r="U195" s="6">
        <v>10</v>
      </c>
      <c r="V195" s="6">
        <v>0</v>
      </c>
      <c r="W195" s="6">
        <v>0</v>
      </c>
      <c r="X195" s="6">
        <v>10</v>
      </c>
      <c r="Y195" s="6">
        <v>8</v>
      </c>
      <c r="Z195" s="23">
        <v>80</v>
      </c>
    </row>
    <row r="196" spans="1:26" ht="30" x14ac:dyDescent="0.25">
      <c r="A196" s="4">
        <v>1</v>
      </c>
      <c r="B196" s="4" t="s">
        <v>384</v>
      </c>
      <c r="C196" s="5" t="s">
        <v>270</v>
      </c>
      <c r="D196" s="6" t="s">
        <v>1</v>
      </c>
      <c r="E196" s="5" t="s">
        <v>271</v>
      </c>
      <c r="F196" s="5" t="s">
        <v>3</v>
      </c>
      <c r="G196" s="5" t="s">
        <v>4</v>
      </c>
      <c r="H196" s="6" t="s">
        <v>345</v>
      </c>
      <c r="I196" s="6" t="s">
        <v>5</v>
      </c>
      <c r="J196" s="6">
        <v>5</v>
      </c>
      <c r="K196" s="6">
        <v>1</v>
      </c>
      <c r="L196" s="6">
        <v>0</v>
      </c>
      <c r="M196" s="6">
        <v>5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5</v>
      </c>
      <c r="V196" s="6">
        <v>0</v>
      </c>
      <c r="W196" s="6">
        <v>0</v>
      </c>
      <c r="X196" s="6">
        <v>5</v>
      </c>
      <c r="Y196" s="6">
        <v>6</v>
      </c>
      <c r="Z196" s="23">
        <v>120</v>
      </c>
    </row>
    <row r="197" spans="1:26" ht="30" x14ac:dyDescent="0.25">
      <c r="A197" s="4">
        <v>8</v>
      </c>
      <c r="B197" s="4" t="s">
        <v>492</v>
      </c>
      <c r="C197" s="5" t="s">
        <v>489</v>
      </c>
      <c r="D197" s="6" t="s">
        <v>70</v>
      </c>
      <c r="E197" s="5" t="s">
        <v>495</v>
      </c>
      <c r="F197" s="5" t="s">
        <v>8</v>
      </c>
      <c r="G197" s="5" t="s">
        <v>72</v>
      </c>
      <c r="H197" s="6" t="s">
        <v>344</v>
      </c>
      <c r="I197" s="6" t="s">
        <v>5</v>
      </c>
      <c r="J197" s="6">
        <v>22</v>
      </c>
      <c r="K197" s="6">
        <v>9</v>
      </c>
      <c r="L197" s="6">
        <v>22</v>
      </c>
      <c r="M197" s="6">
        <v>0</v>
      </c>
      <c r="N197" s="6">
        <v>0</v>
      </c>
      <c r="O197" s="6">
        <v>4</v>
      </c>
      <c r="P197" s="6">
        <v>4</v>
      </c>
      <c r="Q197" s="6">
        <v>0</v>
      </c>
      <c r="R197" s="6">
        <v>0</v>
      </c>
      <c r="S197" s="6">
        <v>0</v>
      </c>
      <c r="T197" s="6">
        <v>0</v>
      </c>
      <c r="U197" s="6">
        <v>26</v>
      </c>
      <c r="V197" s="6">
        <v>0</v>
      </c>
      <c r="W197" s="6">
        <v>0</v>
      </c>
      <c r="X197" s="6">
        <v>26</v>
      </c>
      <c r="Y197" s="6">
        <v>24</v>
      </c>
      <c r="Z197" s="23">
        <v>92.307692307692307</v>
      </c>
    </row>
    <row r="198" spans="1:26" ht="30" x14ac:dyDescent="0.25">
      <c r="A198" s="4">
        <v>8</v>
      </c>
      <c r="B198" s="4" t="s">
        <v>498</v>
      </c>
      <c r="C198" s="5" t="s">
        <v>496</v>
      </c>
      <c r="D198" s="6" t="s">
        <v>70</v>
      </c>
      <c r="E198" s="5" t="s">
        <v>497</v>
      </c>
      <c r="F198" s="5" t="s">
        <v>16</v>
      </c>
      <c r="G198" s="5" t="s">
        <v>72</v>
      </c>
      <c r="H198" s="6" t="s">
        <v>344</v>
      </c>
      <c r="I198" s="6" t="s">
        <v>5</v>
      </c>
      <c r="J198" s="6">
        <v>20</v>
      </c>
      <c r="K198" s="6">
        <v>6</v>
      </c>
      <c r="L198" s="6">
        <v>0</v>
      </c>
      <c r="M198" s="6">
        <v>0</v>
      </c>
      <c r="N198" s="6">
        <v>0</v>
      </c>
      <c r="O198" s="6">
        <v>1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21</v>
      </c>
      <c r="V198" s="6">
        <v>0</v>
      </c>
      <c r="W198" s="6">
        <v>0</v>
      </c>
      <c r="X198" s="6">
        <v>21</v>
      </c>
      <c r="Y198" s="6">
        <v>5</v>
      </c>
      <c r="Z198" s="23">
        <v>23.8095238095238</v>
      </c>
    </row>
    <row r="199" spans="1:26" ht="30" x14ac:dyDescent="0.25">
      <c r="A199" s="4">
        <v>8</v>
      </c>
      <c r="B199" s="4" t="s">
        <v>491</v>
      </c>
      <c r="C199" s="5" t="s">
        <v>487</v>
      </c>
      <c r="D199" s="6" t="s">
        <v>70</v>
      </c>
      <c r="E199" s="5" t="s">
        <v>499</v>
      </c>
      <c r="F199" s="5" t="s">
        <v>16</v>
      </c>
      <c r="G199" s="5" t="s">
        <v>72</v>
      </c>
      <c r="H199" s="6" t="s">
        <v>344</v>
      </c>
      <c r="I199" s="6" t="s">
        <v>5</v>
      </c>
      <c r="J199" s="6">
        <v>36</v>
      </c>
      <c r="K199" s="6">
        <v>12</v>
      </c>
      <c r="L199" s="6">
        <v>0</v>
      </c>
      <c r="M199" s="6">
        <v>0</v>
      </c>
      <c r="N199" s="6">
        <v>0</v>
      </c>
      <c r="O199" s="6">
        <v>1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37</v>
      </c>
      <c r="V199" s="6">
        <v>0</v>
      </c>
      <c r="W199" s="6">
        <v>0</v>
      </c>
      <c r="X199" s="6">
        <v>37</v>
      </c>
      <c r="Y199" s="6">
        <v>39</v>
      </c>
      <c r="Z199" s="23">
        <v>105.40540540540501</v>
      </c>
    </row>
    <row r="200" spans="1:26" ht="45" x14ac:dyDescent="0.25">
      <c r="A200" s="4">
        <v>6</v>
      </c>
      <c r="B200" s="4" t="s">
        <v>464</v>
      </c>
      <c r="C200" s="5" t="s">
        <v>289</v>
      </c>
      <c r="D200" s="6" t="s">
        <v>70</v>
      </c>
      <c r="E200" s="5" t="s">
        <v>467</v>
      </c>
      <c r="F200" s="5" t="s">
        <v>16</v>
      </c>
      <c r="G200" s="5" t="s">
        <v>73</v>
      </c>
      <c r="H200" s="6" t="s">
        <v>344</v>
      </c>
      <c r="I200" s="6" t="s">
        <v>5</v>
      </c>
      <c r="J200" s="6">
        <v>40</v>
      </c>
      <c r="K200" s="6">
        <v>10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40</v>
      </c>
      <c r="V200" s="6">
        <v>0</v>
      </c>
      <c r="W200" s="6">
        <v>0</v>
      </c>
      <c r="X200" s="6">
        <v>40</v>
      </c>
      <c r="Y200" s="6">
        <v>20</v>
      </c>
      <c r="Z200" s="23">
        <v>50</v>
      </c>
    </row>
    <row r="201" spans="1:26" ht="45" x14ac:dyDescent="0.25">
      <c r="A201" s="4">
        <v>8</v>
      </c>
      <c r="B201" s="4" t="s">
        <v>498</v>
      </c>
      <c r="C201" s="5" t="s">
        <v>496</v>
      </c>
      <c r="D201" s="6" t="s">
        <v>70</v>
      </c>
      <c r="E201" s="5" t="s">
        <v>500</v>
      </c>
      <c r="F201" s="5" t="s">
        <v>3</v>
      </c>
      <c r="G201" s="5" t="s">
        <v>73</v>
      </c>
      <c r="H201" s="6" t="s">
        <v>345</v>
      </c>
      <c r="I201" s="6" t="s">
        <v>5</v>
      </c>
      <c r="J201" s="6">
        <v>8</v>
      </c>
      <c r="K201" s="6">
        <v>2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8</v>
      </c>
      <c r="V201" s="6">
        <v>0</v>
      </c>
      <c r="W201" s="6">
        <v>0</v>
      </c>
      <c r="X201" s="6">
        <v>8</v>
      </c>
      <c r="Y201" s="6">
        <v>12</v>
      </c>
      <c r="Z201" s="23">
        <v>150</v>
      </c>
    </row>
    <row r="202" spans="1:26" ht="45" x14ac:dyDescent="0.25">
      <c r="A202" s="4">
        <v>6</v>
      </c>
      <c r="B202" s="4" t="s">
        <v>464</v>
      </c>
      <c r="C202" s="5" t="s">
        <v>289</v>
      </c>
      <c r="D202" s="6" t="s">
        <v>70</v>
      </c>
      <c r="E202" s="5" t="s">
        <v>468</v>
      </c>
      <c r="F202" s="5" t="s">
        <v>71</v>
      </c>
      <c r="G202" s="5" t="s">
        <v>73</v>
      </c>
      <c r="H202" s="6" t="s">
        <v>345</v>
      </c>
      <c r="I202" s="6" t="s">
        <v>9</v>
      </c>
      <c r="J202" s="6">
        <v>28</v>
      </c>
      <c r="K202" s="6">
        <v>8</v>
      </c>
      <c r="L202" s="6">
        <v>0</v>
      </c>
      <c r="M202" s="6">
        <v>0</v>
      </c>
      <c r="N202" s="6">
        <v>0</v>
      </c>
      <c r="O202" s="6">
        <v>13</v>
      </c>
      <c r="P202" s="6">
        <v>0</v>
      </c>
      <c r="Q202" s="6">
        <v>1</v>
      </c>
      <c r="R202" s="6">
        <v>0</v>
      </c>
      <c r="S202" s="6">
        <v>0</v>
      </c>
      <c r="T202" s="6">
        <v>0</v>
      </c>
      <c r="U202" s="6">
        <v>41</v>
      </c>
      <c r="V202" s="6">
        <v>0</v>
      </c>
      <c r="W202" s="6">
        <v>0</v>
      </c>
      <c r="X202" s="6">
        <v>41</v>
      </c>
      <c r="Y202" s="6">
        <v>41</v>
      </c>
      <c r="Z202" s="23">
        <v>100</v>
      </c>
    </row>
    <row r="203" spans="1:26" ht="45" x14ac:dyDescent="0.25">
      <c r="A203" s="4">
        <v>8</v>
      </c>
      <c r="B203" s="4" t="s">
        <v>491</v>
      </c>
      <c r="C203" s="5" t="s">
        <v>487</v>
      </c>
      <c r="D203" s="6" t="s">
        <v>70</v>
      </c>
      <c r="E203" s="5" t="s">
        <v>501</v>
      </c>
      <c r="F203" s="5" t="s">
        <v>71</v>
      </c>
      <c r="G203" s="5" t="s">
        <v>73</v>
      </c>
      <c r="H203" s="6" t="s">
        <v>345</v>
      </c>
      <c r="I203" s="6" t="s">
        <v>25</v>
      </c>
      <c r="J203" s="6">
        <v>28</v>
      </c>
      <c r="K203" s="6">
        <v>9</v>
      </c>
      <c r="L203" s="6">
        <v>0</v>
      </c>
      <c r="M203" s="6">
        <v>0</v>
      </c>
      <c r="N203" s="6">
        <v>0</v>
      </c>
      <c r="O203" s="6">
        <v>2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30</v>
      </c>
      <c r="V203" s="6">
        <v>0</v>
      </c>
      <c r="W203" s="6">
        <v>0</v>
      </c>
      <c r="X203" s="6">
        <v>30</v>
      </c>
      <c r="Y203" s="6">
        <v>30</v>
      </c>
      <c r="Z203" s="23">
        <v>100</v>
      </c>
    </row>
    <row r="204" spans="1:26" ht="45" x14ac:dyDescent="0.25">
      <c r="A204" s="4">
        <v>8</v>
      </c>
      <c r="B204" s="4" t="s">
        <v>492</v>
      </c>
      <c r="C204" s="5" t="s">
        <v>489</v>
      </c>
      <c r="D204" s="6" t="s">
        <v>70</v>
      </c>
      <c r="E204" s="5" t="s">
        <v>502</v>
      </c>
      <c r="F204" s="5" t="s">
        <v>71</v>
      </c>
      <c r="G204" s="5" t="s">
        <v>73</v>
      </c>
      <c r="H204" s="6" t="s">
        <v>345</v>
      </c>
      <c r="I204" s="6" t="s">
        <v>9</v>
      </c>
      <c r="J204" s="6">
        <v>7</v>
      </c>
      <c r="K204" s="6">
        <v>2</v>
      </c>
      <c r="L204" s="6">
        <v>0</v>
      </c>
      <c r="M204" s="6">
        <v>0</v>
      </c>
      <c r="N204" s="6">
        <v>0</v>
      </c>
      <c r="O204" s="6">
        <v>3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10</v>
      </c>
      <c r="V204" s="6">
        <v>0</v>
      </c>
      <c r="W204" s="6">
        <v>0</v>
      </c>
      <c r="X204" s="6">
        <v>10</v>
      </c>
      <c r="Y204" s="6">
        <v>10</v>
      </c>
      <c r="Z204" s="23">
        <v>100</v>
      </c>
    </row>
    <row r="205" spans="1:26" ht="30" x14ac:dyDescent="0.25">
      <c r="A205" s="4">
        <v>8</v>
      </c>
      <c r="B205" s="4" t="s">
        <v>493</v>
      </c>
      <c r="C205" s="5" t="s">
        <v>503</v>
      </c>
      <c r="D205" s="6" t="s">
        <v>70</v>
      </c>
      <c r="E205" s="5" t="s">
        <v>504</v>
      </c>
      <c r="F205" s="5" t="s">
        <v>71</v>
      </c>
      <c r="G205" s="5" t="s">
        <v>72</v>
      </c>
      <c r="H205" s="6" t="s">
        <v>344</v>
      </c>
      <c r="I205" s="6" t="s">
        <v>9</v>
      </c>
      <c r="J205" s="6">
        <v>19</v>
      </c>
      <c r="K205" s="6">
        <v>5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19</v>
      </c>
      <c r="V205" s="6">
        <v>0</v>
      </c>
      <c r="W205" s="6">
        <v>0</v>
      </c>
      <c r="X205" s="6">
        <v>19</v>
      </c>
      <c r="Y205" s="6">
        <v>19</v>
      </c>
      <c r="Z205" s="23">
        <v>100</v>
      </c>
    </row>
    <row r="206" spans="1:26" ht="30" x14ac:dyDescent="0.25">
      <c r="A206" s="4">
        <v>8</v>
      </c>
      <c r="B206" s="4" t="s">
        <v>498</v>
      </c>
      <c r="C206" s="5" t="s">
        <v>496</v>
      </c>
      <c r="D206" s="6" t="s">
        <v>70</v>
      </c>
      <c r="E206" s="5" t="s">
        <v>505</v>
      </c>
      <c r="F206" s="5" t="s">
        <v>71</v>
      </c>
      <c r="G206" s="5" t="s">
        <v>72</v>
      </c>
      <c r="H206" s="6" t="s">
        <v>344</v>
      </c>
      <c r="I206" s="6" t="s">
        <v>9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23">
        <v>0</v>
      </c>
    </row>
    <row r="207" spans="1:26" ht="45" x14ac:dyDescent="0.25">
      <c r="A207" s="4">
        <v>5</v>
      </c>
      <c r="B207" s="4" t="s">
        <v>463</v>
      </c>
      <c r="C207" s="5" t="s">
        <v>457</v>
      </c>
      <c r="D207" s="6" t="s">
        <v>1</v>
      </c>
      <c r="E207" s="5" t="s">
        <v>458</v>
      </c>
      <c r="F207" s="5" t="s">
        <v>71</v>
      </c>
      <c r="G207" s="5" t="s">
        <v>73</v>
      </c>
      <c r="H207" s="6" t="s">
        <v>344</v>
      </c>
      <c r="I207" s="6" t="s">
        <v>9</v>
      </c>
      <c r="J207" s="6">
        <v>30</v>
      </c>
      <c r="K207" s="6">
        <v>7</v>
      </c>
      <c r="L207" s="6">
        <v>0</v>
      </c>
      <c r="M207" s="6">
        <v>0</v>
      </c>
      <c r="N207" s="6">
        <v>0</v>
      </c>
      <c r="O207" s="6">
        <v>2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32</v>
      </c>
      <c r="V207" s="6">
        <v>0</v>
      </c>
      <c r="W207" s="6">
        <v>0</v>
      </c>
      <c r="X207" s="6">
        <v>32</v>
      </c>
      <c r="Y207" s="6">
        <v>32</v>
      </c>
      <c r="Z207" s="23">
        <v>100</v>
      </c>
    </row>
    <row r="208" spans="1:26" ht="45" x14ac:dyDescent="0.25">
      <c r="A208" s="4">
        <v>4</v>
      </c>
      <c r="B208" s="4" t="s">
        <v>424</v>
      </c>
      <c r="C208" s="5" t="s">
        <v>272</v>
      </c>
      <c r="D208" s="6" t="s">
        <v>1</v>
      </c>
      <c r="E208" s="5" t="s">
        <v>273</v>
      </c>
      <c r="F208" s="5" t="s">
        <v>71</v>
      </c>
      <c r="G208" s="5" t="s">
        <v>73</v>
      </c>
      <c r="H208" s="6" t="s">
        <v>344</v>
      </c>
      <c r="I208" s="6" t="s">
        <v>9</v>
      </c>
      <c r="J208" s="6">
        <v>6</v>
      </c>
      <c r="K208" s="6">
        <v>2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0</v>
      </c>
      <c r="U208" s="6">
        <v>6</v>
      </c>
      <c r="V208" s="6">
        <v>0</v>
      </c>
      <c r="W208" s="6">
        <v>0</v>
      </c>
      <c r="X208" s="6">
        <v>6</v>
      </c>
      <c r="Y208" s="6">
        <v>6</v>
      </c>
      <c r="Z208" s="23">
        <v>100</v>
      </c>
    </row>
    <row r="209" spans="1:26" ht="30" x14ac:dyDescent="0.25">
      <c r="A209" s="4">
        <v>3</v>
      </c>
      <c r="B209" s="4" t="s">
        <v>413</v>
      </c>
      <c r="C209" s="5" t="s">
        <v>414</v>
      </c>
      <c r="D209" s="6" t="s">
        <v>70</v>
      </c>
      <c r="E209" s="5" t="s">
        <v>417</v>
      </c>
      <c r="F209" s="5" t="s">
        <v>71</v>
      </c>
      <c r="G209" s="5" t="s">
        <v>72</v>
      </c>
      <c r="H209" s="6" t="s">
        <v>344</v>
      </c>
      <c r="I209" s="6" t="s">
        <v>9</v>
      </c>
      <c r="J209" s="6">
        <v>5</v>
      </c>
      <c r="K209" s="6">
        <v>2</v>
      </c>
      <c r="L209" s="6">
        <v>0</v>
      </c>
      <c r="M209" s="6">
        <v>0</v>
      </c>
      <c r="N209" s="6">
        <v>0</v>
      </c>
      <c r="O209" s="6">
        <v>1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6</v>
      </c>
      <c r="V209" s="6">
        <v>0</v>
      </c>
      <c r="W209" s="6">
        <v>0</v>
      </c>
      <c r="X209" s="6">
        <v>6</v>
      </c>
      <c r="Y209" s="6">
        <v>6</v>
      </c>
      <c r="Z209" s="23">
        <v>100</v>
      </c>
    </row>
    <row r="210" spans="1:26" ht="45" x14ac:dyDescent="0.25">
      <c r="A210" s="4">
        <v>4</v>
      </c>
      <c r="B210" s="4" t="s">
        <v>428</v>
      </c>
      <c r="C210" s="5" t="s">
        <v>274</v>
      </c>
      <c r="D210" s="6" t="s">
        <v>70</v>
      </c>
      <c r="E210" s="5" t="s">
        <v>275</v>
      </c>
      <c r="F210" s="5" t="s">
        <v>71</v>
      </c>
      <c r="G210" s="5" t="s">
        <v>73</v>
      </c>
      <c r="H210" s="6" t="s">
        <v>345</v>
      </c>
      <c r="I210" s="6" t="s">
        <v>9</v>
      </c>
      <c r="J210" s="6">
        <v>20</v>
      </c>
      <c r="K210" s="6">
        <v>7</v>
      </c>
      <c r="L210" s="6">
        <v>0</v>
      </c>
      <c r="M210" s="6">
        <v>10</v>
      </c>
      <c r="N210" s="6">
        <v>0</v>
      </c>
      <c r="O210" s="6">
        <v>1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21</v>
      </c>
      <c r="V210" s="6">
        <v>0</v>
      </c>
      <c r="W210" s="6">
        <v>0</v>
      </c>
      <c r="X210" s="6">
        <v>21</v>
      </c>
      <c r="Y210" s="6">
        <v>21</v>
      </c>
      <c r="Z210" s="23">
        <v>100</v>
      </c>
    </row>
    <row r="211" spans="1:26" ht="45" x14ac:dyDescent="0.25">
      <c r="A211" s="4">
        <v>8</v>
      </c>
      <c r="B211" s="4" t="s">
        <v>492</v>
      </c>
      <c r="C211" s="5" t="s">
        <v>506</v>
      </c>
      <c r="D211" s="6" t="s">
        <v>70</v>
      </c>
      <c r="E211" s="5" t="s">
        <v>507</v>
      </c>
      <c r="F211" s="5" t="s">
        <v>71</v>
      </c>
      <c r="G211" s="5" t="s">
        <v>73</v>
      </c>
      <c r="H211" s="6" t="s">
        <v>345</v>
      </c>
      <c r="I211" s="6" t="s">
        <v>9</v>
      </c>
      <c r="J211" s="6">
        <v>33</v>
      </c>
      <c r="K211" s="6">
        <v>12</v>
      </c>
      <c r="L211" s="6">
        <v>0</v>
      </c>
      <c r="M211" s="6">
        <v>0</v>
      </c>
      <c r="N211" s="6">
        <v>0</v>
      </c>
      <c r="O211" s="6">
        <v>6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6">
        <v>39</v>
      </c>
      <c r="V211" s="6">
        <v>0</v>
      </c>
      <c r="W211" s="6">
        <v>0</v>
      </c>
      <c r="X211" s="6">
        <v>39</v>
      </c>
      <c r="Y211" s="6">
        <v>39</v>
      </c>
      <c r="Z211" s="23">
        <v>100</v>
      </c>
    </row>
    <row r="212" spans="1:26" ht="30" x14ac:dyDescent="0.25">
      <c r="A212" s="4">
        <v>4</v>
      </c>
      <c r="B212" s="4" t="s">
        <v>424</v>
      </c>
      <c r="C212" s="5" t="s">
        <v>90</v>
      </c>
      <c r="D212" s="6" t="s">
        <v>1</v>
      </c>
      <c r="E212" s="5" t="s">
        <v>276</v>
      </c>
      <c r="F212" s="5" t="s">
        <v>71</v>
      </c>
      <c r="G212" s="5" t="s">
        <v>4</v>
      </c>
      <c r="H212" s="6" t="s">
        <v>345</v>
      </c>
      <c r="I212" s="6" t="s">
        <v>9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8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8</v>
      </c>
      <c r="V212" s="6">
        <v>0</v>
      </c>
      <c r="W212" s="6">
        <v>0</v>
      </c>
      <c r="X212" s="6">
        <v>8</v>
      </c>
      <c r="Y212" s="6">
        <v>8</v>
      </c>
      <c r="Z212" s="23">
        <v>100</v>
      </c>
    </row>
    <row r="213" spans="1:26" ht="30" x14ac:dyDescent="0.25">
      <c r="A213" s="4">
        <v>3</v>
      </c>
      <c r="B213" s="4" t="s">
        <v>413</v>
      </c>
      <c r="C213" s="5" t="s">
        <v>118</v>
      </c>
      <c r="D213" s="6" t="s">
        <v>1</v>
      </c>
      <c r="E213" s="5" t="s">
        <v>277</v>
      </c>
      <c r="F213" s="5" t="s">
        <v>71</v>
      </c>
      <c r="G213" s="5" t="s">
        <v>4</v>
      </c>
      <c r="H213" s="6" t="s">
        <v>345</v>
      </c>
      <c r="I213" s="6" t="s">
        <v>9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8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8</v>
      </c>
      <c r="V213" s="6">
        <v>0</v>
      </c>
      <c r="W213" s="6">
        <v>0</v>
      </c>
      <c r="X213" s="6">
        <v>8</v>
      </c>
      <c r="Y213" s="6">
        <v>8</v>
      </c>
      <c r="Z213" s="23">
        <v>100</v>
      </c>
    </row>
    <row r="214" spans="1:26" ht="30" x14ac:dyDescent="0.25">
      <c r="A214" s="4" t="s">
        <v>372</v>
      </c>
      <c r="B214" s="4" t="s">
        <v>397</v>
      </c>
      <c r="C214" s="5" t="s">
        <v>28</v>
      </c>
      <c r="D214" s="6" t="s">
        <v>1</v>
      </c>
      <c r="E214" s="5" t="s">
        <v>278</v>
      </c>
      <c r="F214" s="5" t="s">
        <v>8</v>
      </c>
      <c r="G214" s="5" t="s">
        <v>4</v>
      </c>
      <c r="H214" s="6" t="s">
        <v>345</v>
      </c>
      <c r="I214" s="6" t="s">
        <v>5</v>
      </c>
      <c r="J214" s="6">
        <v>2</v>
      </c>
      <c r="K214" s="6">
        <v>1</v>
      </c>
      <c r="L214" s="6">
        <v>0</v>
      </c>
      <c r="M214" s="6">
        <v>0</v>
      </c>
      <c r="N214" s="6">
        <v>0</v>
      </c>
      <c r="O214" s="6">
        <v>17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19</v>
      </c>
      <c r="V214" s="6">
        <v>0</v>
      </c>
      <c r="W214" s="6">
        <v>0</v>
      </c>
      <c r="X214" s="6">
        <v>19</v>
      </c>
      <c r="Y214" s="6">
        <v>19</v>
      </c>
      <c r="Z214" s="23">
        <v>100</v>
      </c>
    </row>
    <row r="215" spans="1:26" ht="30" x14ac:dyDescent="0.25">
      <c r="A215" s="4">
        <v>10</v>
      </c>
      <c r="B215" s="4" t="s">
        <v>518</v>
      </c>
      <c r="C215" s="5" t="s">
        <v>279</v>
      </c>
      <c r="D215" s="6" t="s">
        <v>1</v>
      </c>
      <c r="E215" s="5" t="s">
        <v>280</v>
      </c>
      <c r="F215" s="5" t="s">
        <v>3</v>
      </c>
      <c r="G215" s="5" t="s">
        <v>4</v>
      </c>
      <c r="H215" s="6" t="s">
        <v>345</v>
      </c>
      <c r="I215" s="6" t="s">
        <v>25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16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16</v>
      </c>
      <c r="V215" s="6">
        <v>0</v>
      </c>
      <c r="W215" s="6">
        <v>0</v>
      </c>
      <c r="X215" s="6">
        <v>16</v>
      </c>
      <c r="Y215" s="6">
        <v>15</v>
      </c>
      <c r="Z215" s="23">
        <v>93.75</v>
      </c>
    </row>
    <row r="216" spans="1:26" ht="30" x14ac:dyDescent="0.25">
      <c r="A216" s="4">
        <v>6</v>
      </c>
      <c r="B216" s="4" t="s">
        <v>464</v>
      </c>
      <c r="C216" s="5" t="s">
        <v>281</v>
      </c>
      <c r="D216" s="6" t="s">
        <v>1</v>
      </c>
      <c r="E216" s="5" t="s">
        <v>282</v>
      </c>
      <c r="F216" s="5" t="s">
        <v>3</v>
      </c>
      <c r="G216" s="5" t="s">
        <v>4</v>
      </c>
      <c r="H216" s="6" t="s">
        <v>345</v>
      </c>
      <c r="I216" s="6" t="s">
        <v>5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17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17</v>
      </c>
      <c r="V216" s="6">
        <v>0</v>
      </c>
      <c r="W216" s="6">
        <v>0</v>
      </c>
      <c r="X216" s="6">
        <v>17</v>
      </c>
      <c r="Y216" s="6">
        <v>9</v>
      </c>
      <c r="Z216" s="23">
        <v>52.941176470588204</v>
      </c>
    </row>
    <row r="217" spans="1:26" ht="30" x14ac:dyDescent="0.25">
      <c r="A217" s="4">
        <v>6</v>
      </c>
      <c r="B217" s="4" t="s">
        <v>464</v>
      </c>
      <c r="C217" s="5" t="s">
        <v>281</v>
      </c>
      <c r="D217" s="6" t="s">
        <v>1</v>
      </c>
      <c r="E217" s="5" t="s">
        <v>283</v>
      </c>
      <c r="F217" s="5" t="s">
        <v>3</v>
      </c>
      <c r="G217" s="5" t="s">
        <v>4</v>
      </c>
      <c r="H217" s="6" t="s">
        <v>345</v>
      </c>
      <c r="I217" s="6" t="s">
        <v>5</v>
      </c>
      <c r="J217" s="6">
        <v>16</v>
      </c>
      <c r="K217" s="6">
        <v>5</v>
      </c>
      <c r="L217" s="6">
        <v>0</v>
      </c>
      <c r="M217" s="6">
        <v>0</v>
      </c>
      <c r="N217" s="6">
        <v>0</v>
      </c>
      <c r="O217" s="6">
        <v>1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17</v>
      </c>
      <c r="V217" s="6">
        <v>0</v>
      </c>
      <c r="W217" s="6">
        <v>0</v>
      </c>
      <c r="X217" s="6">
        <v>17</v>
      </c>
      <c r="Y217" s="6">
        <v>17</v>
      </c>
      <c r="Z217" s="23">
        <v>100</v>
      </c>
    </row>
    <row r="218" spans="1:26" ht="30" x14ac:dyDescent="0.25">
      <c r="A218" s="4">
        <v>3</v>
      </c>
      <c r="B218" s="4" t="s">
        <v>413</v>
      </c>
      <c r="C218" s="5" t="s">
        <v>284</v>
      </c>
      <c r="D218" s="6" t="s">
        <v>1</v>
      </c>
      <c r="E218" s="5" t="s">
        <v>285</v>
      </c>
      <c r="F218" s="5" t="s">
        <v>8</v>
      </c>
      <c r="G218" s="5" t="s">
        <v>4</v>
      </c>
      <c r="H218" s="6" t="s">
        <v>345</v>
      </c>
      <c r="I218" s="6" t="s">
        <v>25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35</v>
      </c>
      <c r="P218" s="6">
        <v>0</v>
      </c>
      <c r="Q218" s="6">
        <v>2</v>
      </c>
      <c r="R218" s="6">
        <v>0</v>
      </c>
      <c r="S218" s="6">
        <v>0</v>
      </c>
      <c r="T218" s="6">
        <v>0</v>
      </c>
      <c r="U218" s="6">
        <v>35</v>
      </c>
      <c r="V218" s="6">
        <v>0</v>
      </c>
      <c r="W218" s="6">
        <v>0</v>
      </c>
      <c r="X218" s="6">
        <v>35</v>
      </c>
      <c r="Y218" s="6">
        <v>35</v>
      </c>
      <c r="Z218" s="23">
        <v>100</v>
      </c>
    </row>
    <row r="219" spans="1:26" ht="45" x14ac:dyDescent="0.25">
      <c r="A219" s="4">
        <v>7</v>
      </c>
      <c r="B219" s="4" t="s">
        <v>480</v>
      </c>
      <c r="C219" s="5" t="s">
        <v>17</v>
      </c>
      <c r="D219" s="6" t="s">
        <v>1</v>
      </c>
      <c r="E219" s="5" t="s">
        <v>286</v>
      </c>
      <c r="F219" s="5" t="s">
        <v>8</v>
      </c>
      <c r="G219" s="5" t="s">
        <v>4</v>
      </c>
      <c r="H219" s="6" t="s">
        <v>345</v>
      </c>
      <c r="I219" s="6" t="s">
        <v>5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30</v>
      </c>
      <c r="P219" s="6">
        <v>30</v>
      </c>
      <c r="Q219" s="6">
        <v>0</v>
      </c>
      <c r="R219" s="6">
        <v>0</v>
      </c>
      <c r="S219" s="6">
        <v>0</v>
      </c>
      <c r="T219" s="6">
        <v>0</v>
      </c>
      <c r="U219" s="6">
        <v>30</v>
      </c>
      <c r="V219" s="6">
        <v>0</v>
      </c>
      <c r="W219" s="6">
        <v>0</v>
      </c>
      <c r="X219" s="6">
        <v>30</v>
      </c>
      <c r="Y219" s="6">
        <v>40</v>
      </c>
      <c r="Z219" s="23">
        <v>133.333333333333</v>
      </c>
    </row>
    <row r="220" spans="1:26" ht="30" x14ac:dyDescent="0.25">
      <c r="A220" s="4">
        <v>12</v>
      </c>
      <c r="B220" s="4" t="s">
        <v>536</v>
      </c>
      <c r="C220" s="5" t="s">
        <v>55</v>
      </c>
      <c r="D220" s="6" t="s">
        <v>1</v>
      </c>
      <c r="E220" s="5" t="s">
        <v>287</v>
      </c>
      <c r="F220" s="5" t="s">
        <v>8</v>
      </c>
      <c r="G220" s="5" t="s">
        <v>4</v>
      </c>
      <c r="H220" s="6" t="s">
        <v>345</v>
      </c>
      <c r="I220" s="6" t="s">
        <v>25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43</v>
      </c>
      <c r="P220" s="6">
        <v>25</v>
      </c>
      <c r="Q220" s="6">
        <v>0</v>
      </c>
      <c r="R220" s="6">
        <v>0</v>
      </c>
      <c r="S220" s="6">
        <v>0</v>
      </c>
      <c r="T220" s="6">
        <v>0</v>
      </c>
      <c r="U220" s="6">
        <v>43</v>
      </c>
      <c r="V220" s="6">
        <v>0</v>
      </c>
      <c r="W220" s="6">
        <v>0</v>
      </c>
      <c r="X220" s="6">
        <v>43</v>
      </c>
      <c r="Y220" s="6">
        <v>36</v>
      </c>
      <c r="Z220" s="23">
        <v>83.720930232558104</v>
      </c>
    </row>
    <row r="221" spans="1:26" ht="30" x14ac:dyDescent="0.25">
      <c r="A221" s="4">
        <v>3</v>
      </c>
      <c r="B221" s="4" t="s">
        <v>413</v>
      </c>
      <c r="C221" s="5" t="s">
        <v>86</v>
      </c>
      <c r="D221" s="6" t="s">
        <v>1</v>
      </c>
      <c r="E221" s="5" t="s">
        <v>288</v>
      </c>
      <c r="F221" s="5" t="s">
        <v>8</v>
      </c>
      <c r="G221" s="5" t="s">
        <v>4</v>
      </c>
      <c r="H221" s="6" t="s">
        <v>345</v>
      </c>
      <c r="I221" s="6" t="s">
        <v>9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13</v>
      </c>
      <c r="P221" s="6">
        <v>13</v>
      </c>
      <c r="Q221" s="6">
        <v>0</v>
      </c>
      <c r="R221" s="6">
        <v>0</v>
      </c>
      <c r="S221" s="6">
        <v>0</v>
      </c>
      <c r="T221" s="6">
        <v>0</v>
      </c>
      <c r="U221" s="6">
        <v>13</v>
      </c>
      <c r="V221" s="6">
        <v>0</v>
      </c>
      <c r="W221" s="6">
        <v>0</v>
      </c>
      <c r="X221" s="6">
        <v>13</v>
      </c>
      <c r="Y221" s="6">
        <v>13</v>
      </c>
      <c r="Z221" s="23">
        <v>100</v>
      </c>
    </row>
    <row r="222" spans="1:26" ht="30" x14ac:dyDescent="0.25">
      <c r="A222" s="4">
        <v>6</v>
      </c>
      <c r="B222" s="4" t="s">
        <v>464</v>
      </c>
      <c r="C222" s="5" t="s">
        <v>289</v>
      </c>
      <c r="D222" s="6" t="s">
        <v>1</v>
      </c>
      <c r="E222" s="5" t="s">
        <v>290</v>
      </c>
      <c r="F222" s="5" t="s">
        <v>71</v>
      </c>
      <c r="G222" s="5" t="s">
        <v>4</v>
      </c>
      <c r="H222" s="6" t="s">
        <v>345</v>
      </c>
      <c r="I222" s="6" t="s">
        <v>9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1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1</v>
      </c>
      <c r="V222" s="6">
        <v>0</v>
      </c>
      <c r="W222" s="6">
        <v>0</v>
      </c>
      <c r="X222" s="6">
        <v>1</v>
      </c>
      <c r="Y222" s="6">
        <v>1</v>
      </c>
      <c r="Z222" s="23">
        <v>100</v>
      </c>
    </row>
    <row r="223" spans="1:26" ht="30" x14ac:dyDescent="0.25">
      <c r="A223" s="4">
        <v>5</v>
      </c>
      <c r="B223" s="4" t="s">
        <v>453</v>
      </c>
      <c r="C223" s="5" t="s">
        <v>38</v>
      </c>
      <c r="D223" s="6" t="s">
        <v>1</v>
      </c>
      <c r="E223" s="5" t="s">
        <v>291</v>
      </c>
      <c r="F223" s="5" t="s">
        <v>8</v>
      </c>
      <c r="G223" s="5" t="s">
        <v>4</v>
      </c>
      <c r="H223" s="6" t="s">
        <v>345</v>
      </c>
      <c r="I223" s="6" t="s">
        <v>5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17</v>
      </c>
      <c r="P223" s="6">
        <v>17</v>
      </c>
      <c r="Q223" s="6">
        <v>0</v>
      </c>
      <c r="R223" s="6">
        <v>0</v>
      </c>
      <c r="S223" s="6">
        <v>0</v>
      </c>
      <c r="T223" s="6">
        <v>0</v>
      </c>
      <c r="U223" s="6">
        <v>17</v>
      </c>
      <c r="V223" s="6">
        <v>0</v>
      </c>
      <c r="W223" s="6">
        <v>0</v>
      </c>
      <c r="X223" s="6">
        <v>17</v>
      </c>
      <c r="Y223" s="6">
        <v>10</v>
      </c>
      <c r="Z223" s="23">
        <v>58.823529411764703</v>
      </c>
    </row>
    <row r="224" spans="1:26" x14ac:dyDescent="0.25">
      <c r="A224" s="4">
        <v>9</v>
      </c>
      <c r="B224" s="4" t="s">
        <v>509</v>
      </c>
      <c r="C224" s="5" t="s">
        <v>248</v>
      </c>
      <c r="D224" s="6" t="s">
        <v>1</v>
      </c>
      <c r="E224" s="5" t="s">
        <v>292</v>
      </c>
      <c r="F224" s="5" t="s">
        <v>3</v>
      </c>
      <c r="G224" s="5" t="s">
        <v>4</v>
      </c>
      <c r="H224" s="6" t="s">
        <v>345</v>
      </c>
      <c r="I224" s="6" t="s">
        <v>5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4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4</v>
      </c>
      <c r="V224" s="6">
        <v>0</v>
      </c>
      <c r="W224" s="6">
        <v>0</v>
      </c>
      <c r="X224" s="6">
        <v>4</v>
      </c>
      <c r="Y224" s="6">
        <v>4</v>
      </c>
      <c r="Z224" s="23">
        <v>100</v>
      </c>
    </row>
    <row r="225" spans="1:26" ht="30" x14ac:dyDescent="0.25">
      <c r="A225" s="4">
        <v>8</v>
      </c>
      <c r="B225" s="4" t="s">
        <v>491</v>
      </c>
      <c r="C225" s="5" t="s">
        <v>148</v>
      </c>
      <c r="D225" s="6" t="s">
        <v>1</v>
      </c>
      <c r="E225" s="5" t="s">
        <v>293</v>
      </c>
      <c r="F225" s="5" t="s">
        <v>16</v>
      </c>
      <c r="G225" s="5" t="s">
        <v>4</v>
      </c>
      <c r="H225" s="6" t="s">
        <v>345</v>
      </c>
      <c r="I225" s="6" t="s">
        <v>5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10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10</v>
      </c>
      <c r="V225" s="6">
        <v>0</v>
      </c>
      <c r="W225" s="6">
        <v>0</v>
      </c>
      <c r="X225" s="6">
        <v>10</v>
      </c>
      <c r="Y225" s="6">
        <v>6</v>
      </c>
      <c r="Z225" s="23">
        <v>60</v>
      </c>
    </row>
    <row r="226" spans="1:26" ht="30" x14ac:dyDescent="0.25">
      <c r="A226" s="4">
        <v>13</v>
      </c>
      <c r="B226" s="4" t="s">
        <v>559</v>
      </c>
      <c r="C226" s="5" t="s">
        <v>294</v>
      </c>
      <c r="D226" s="6" t="s">
        <v>1</v>
      </c>
      <c r="E226" s="5" t="s">
        <v>295</v>
      </c>
      <c r="F226" s="5" t="s">
        <v>8</v>
      </c>
      <c r="G226" s="5" t="s">
        <v>4</v>
      </c>
      <c r="H226" s="6" t="s">
        <v>345</v>
      </c>
      <c r="I226" s="6" t="s">
        <v>5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9</v>
      </c>
      <c r="P226" s="6">
        <v>0</v>
      </c>
      <c r="Q226" s="6">
        <v>9</v>
      </c>
      <c r="R226" s="6">
        <v>0</v>
      </c>
      <c r="S226" s="6">
        <v>0</v>
      </c>
      <c r="T226" s="6">
        <v>0</v>
      </c>
      <c r="U226" s="6">
        <v>9</v>
      </c>
      <c r="V226" s="6">
        <v>0</v>
      </c>
      <c r="W226" s="6">
        <v>0</v>
      </c>
      <c r="X226" s="6">
        <v>9</v>
      </c>
      <c r="Y226" s="6">
        <v>9</v>
      </c>
      <c r="Z226" s="23">
        <v>100</v>
      </c>
    </row>
    <row r="227" spans="1:26" ht="30" x14ac:dyDescent="0.25">
      <c r="A227" s="4">
        <v>12</v>
      </c>
      <c r="B227" s="4" t="s">
        <v>536</v>
      </c>
      <c r="C227" s="5" t="s">
        <v>296</v>
      </c>
      <c r="D227" s="6" t="s">
        <v>1</v>
      </c>
      <c r="E227" s="5" t="s">
        <v>297</v>
      </c>
      <c r="F227" s="5" t="s">
        <v>298</v>
      </c>
      <c r="G227" s="5" t="s">
        <v>4</v>
      </c>
      <c r="H227" s="6" t="s">
        <v>345</v>
      </c>
      <c r="I227" s="6" t="s">
        <v>5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7</v>
      </c>
      <c r="T227" s="6">
        <v>0</v>
      </c>
      <c r="U227" s="6">
        <v>7</v>
      </c>
      <c r="V227" s="6">
        <v>0</v>
      </c>
      <c r="W227" s="6">
        <v>0</v>
      </c>
      <c r="X227" s="6">
        <v>7</v>
      </c>
      <c r="Y227" s="6">
        <v>0</v>
      </c>
      <c r="Z227" s="23">
        <v>0</v>
      </c>
    </row>
    <row r="228" spans="1:26" ht="30" x14ac:dyDescent="0.25">
      <c r="A228" s="4" t="s">
        <v>373</v>
      </c>
      <c r="B228" s="4" t="s">
        <v>401</v>
      </c>
      <c r="C228" s="5" t="s">
        <v>109</v>
      </c>
      <c r="D228" s="6" t="s">
        <v>1</v>
      </c>
      <c r="E228" s="5" t="s">
        <v>299</v>
      </c>
      <c r="F228" s="5" t="s">
        <v>8</v>
      </c>
      <c r="G228" s="5" t="s">
        <v>4</v>
      </c>
      <c r="H228" s="6" t="s">
        <v>345</v>
      </c>
      <c r="I228" s="6" t="s">
        <v>5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22</v>
      </c>
      <c r="P228" s="6">
        <v>22</v>
      </c>
      <c r="Q228" s="6">
        <v>0</v>
      </c>
      <c r="R228" s="6">
        <v>0</v>
      </c>
      <c r="S228" s="6">
        <v>0</v>
      </c>
      <c r="T228" s="6">
        <v>0</v>
      </c>
      <c r="U228" s="6">
        <v>22</v>
      </c>
      <c r="V228" s="6">
        <v>0</v>
      </c>
      <c r="W228" s="6">
        <v>0</v>
      </c>
      <c r="X228" s="6">
        <v>22</v>
      </c>
      <c r="Y228" s="6">
        <v>19</v>
      </c>
      <c r="Z228" s="23">
        <v>86.363636363636303</v>
      </c>
    </row>
    <row r="229" spans="1:26" ht="30" x14ac:dyDescent="0.25">
      <c r="A229" s="4">
        <v>6</v>
      </c>
      <c r="B229" s="4" t="s">
        <v>464</v>
      </c>
      <c r="C229" s="5" t="s">
        <v>289</v>
      </c>
      <c r="D229" s="6" t="s">
        <v>1</v>
      </c>
      <c r="E229" s="5" t="s">
        <v>300</v>
      </c>
      <c r="F229" s="5" t="s">
        <v>71</v>
      </c>
      <c r="G229" s="5" t="s">
        <v>4</v>
      </c>
      <c r="H229" s="6" t="s">
        <v>345</v>
      </c>
      <c r="I229" s="6" t="s">
        <v>9</v>
      </c>
      <c r="J229" s="6">
        <v>16</v>
      </c>
      <c r="K229" s="6">
        <v>6</v>
      </c>
      <c r="L229" s="6">
        <v>0</v>
      </c>
      <c r="M229" s="6">
        <v>0</v>
      </c>
      <c r="N229" s="6">
        <v>0</v>
      </c>
      <c r="O229" s="6">
        <v>10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26</v>
      </c>
      <c r="V229" s="6">
        <v>0</v>
      </c>
      <c r="W229" s="6">
        <v>0</v>
      </c>
      <c r="X229" s="6">
        <v>26</v>
      </c>
      <c r="Y229" s="6">
        <v>26</v>
      </c>
      <c r="Z229" s="23">
        <v>100</v>
      </c>
    </row>
    <row r="230" spans="1:26" ht="30" x14ac:dyDescent="0.25">
      <c r="A230" s="4">
        <v>10</v>
      </c>
      <c r="B230" s="4" t="s">
        <v>517</v>
      </c>
      <c r="C230" s="5" t="s">
        <v>107</v>
      </c>
      <c r="D230" s="6" t="s">
        <v>1</v>
      </c>
      <c r="E230" s="5" t="s">
        <v>301</v>
      </c>
      <c r="F230" s="5" t="s">
        <v>71</v>
      </c>
      <c r="G230" s="5" t="s">
        <v>4</v>
      </c>
      <c r="H230" s="6" t="s">
        <v>345</v>
      </c>
      <c r="I230" s="6" t="s">
        <v>9</v>
      </c>
      <c r="J230" s="6">
        <v>27</v>
      </c>
      <c r="K230" s="6">
        <v>9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27</v>
      </c>
      <c r="V230" s="6">
        <v>0</v>
      </c>
      <c r="W230" s="6">
        <v>0</v>
      </c>
      <c r="X230" s="6">
        <v>27</v>
      </c>
      <c r="Y230" s="6">
        <v>27</v>
      </c>
      <c r="Z230" s="23">
        <v>100</v>
      </c>
    </row>
    <row r="231" spans="1:26" ht="30" x14ac:dyDescent="0.25">
      <c r="A231" s="4">
        <v>4</v>
      </c>
      <c r="B231" s="4" t="s">
        <v>424</v>
      </c>
      <c r="C231" s="5" t="s">
        <v>90</v>
      </c>
      <c r="D231" s="6" t="s">
        <v>1</v>
      </c>
      <c r="E231" s="5" t="s">
        <v>302</v>
      </c>
      <c r="F231" s="5" t="s">
        <v>71</v>
      </c>
      <c r="G231" s="5" t="s">
        <v>4</v>
      </c>
      <c r="H231" s="6" t="s">
        <v>345</v>
      </c>
      <c r="I231" s="6" t="s">
        <v>9</v>
      </c>
      <c r="J231" s="6">
        <v>2</v>
      </c>
      <c r="K231" s="6">
        <v>1</v>
      </c>
      <c r="L231" s="6">
        <v>0</v>
      </c>
      <c r="M231" s="6">
        <v>0</v>
      </c>
      <c r="N231" s="6">
        <v>0</v>
      </c>
      <c r="O231" s="6">
        <v>2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4</v>
      </c>
      <c r="V231" s="6">
        <v>0</v>
      </c>
      <c r="W231" s="6">
        <v>0</v>
      </c>
      <c r="X231" s="6">
        <v>4</v>
      </c>
      <c r="Y231" s="6">
        <v>4</v>
      </c>
      <c r="Z231" s="23">
        <v>100</v>
      </c>
    </row>
    <row r="232" spans="1:26" ht="30" x14ac:dyDescent="0.25">
      <c r="A232" s="4">
        <v>1</v>
      </c>
      <c r="B232" s="4" t="s">
        <v>392</v>
      </c>
      <c r="C232" s="5" t="s">
        <v>23</v>
      </c>
      <c r="D232" s="6" t="s">
        <v>1</v>
      </c>
      <c r="E232" s="5" t="s">
        <v>303</v>
      </c>
      <c r="F232" s="5" t="s">
        <v>8</v>
      </c>
      <c r="G232" s="5" t="s">
        <v>4</v>
      </c>
      <c r="H232" s="6" t="s">
        <v>345</v>
      </c>
      <c r="I232" s="6" t="s">
        <v>9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20</v>
      </c>
      <c r="P232" s="6">
        <v>20</v>
      </c>
      <c r="Q232" s="6">
        <v>0</v>
      </c>
      <c r="R232" s="6">
        <v>0</v>
      </c>
      <c r="S232" s="6">
        <v>0</v>
      </c>
      <c r="T232" s="6">
        <v>0</v>
      </c>
      <c r="U232" s="6">
        <v>20</v>
      </c>
      <c r="V232" s="6">
        <v>0</v>
      </c>
      <c r="W232" s="6">
        <v>0</v>
      </c>
      <c r="X232" s="6">
        <v>20</v>
      </c>
      <c r="Y232" s="6">
        <v>1</v>
      </c>
      <c r="Z232" s="23">
        <v>5</v>
      </c>
    </row>
    <row r="233" spans="1:26" ht="30" x14ac:dyDescent="0.25">
      <c r="A233" s="4" t="s">
        <v>373</v>
      </c>
      <c r="B233" s="4" t="s">
        <v>401</v>
      </c>
      <c r="C233" s="5" t="s">
        <v>304</v>
      </c>
      <c r="D233" s="6" t="s">
        <v>1</v>
      </c>
      <c r="E233" s="5" t="s">
        <v>305</v>
      </c>
      <c r="F233" s="5" t="s">
        <v>3</v>
      </c>
      <c r="G233" s="5" t="s">
        <v>4</v>
      </c>
      <c r="H233" s="6" t="s">
        <v>345</v>
      </c>
      <c r="I233" s="6" t="s">
        <v>5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122</v>
      </c>
      <c r="P233" s="6">
        <v>0</v>
      </c>
      <c r="Q233" s="6">
        <v>3</v>
      </c>
      <c r="R233" s="6">
        <v>0</v>
      </c>
      <c r="S233" s="6">
        <v>0</v>
      </c>
      <c r="T233" s="6">
        <v>0</v>
      </c>
      <c r="U233" s="6">
        <v>122</v>
      </c>
      <c r="V233" s="6">
        <v>0</v>
      </c>
      <c r="W233" s="6">
        <v>0</v>
      </c>
      <c r="X233" s="6">
        <v>122</v>
      </c>
      <c r="Y233" s="6">
        <v>122</v>
      </c>
      <c r="Z233" s="23">
        <v>100</v>
      </c>
    </row>
    <row r="234" spans="1:26" ht="45" x14ac:dyDescent="0.25">
      <c r="A234" s="4">
        <v>5</v>
      </c>
      <c r="B234" s="4" t="s">
        <v>453</v>
      </c>
      <c r="C234" s="5" t="s">
        <v>455</v>
      </c>
      <c r="D234" s="6" t="s">
        <v>70</v>
      </c>
      <c r="E234" s="5" t="s">
        <v>459</v>
      </c>
      <c r="F234" s="5" t="s">
        <v>71</v>
      </c>
      <c r="G234" s="5" t="s">
        <v>73</v>
      </c>
      <c r="H234" s="6" t="s">
        <v>345</v>
      </c>
      <c r="I234" s="6" t="s">
        <v>9</v>
      </c>
      <c r="J234" s="6">
        <v>11</v>
      </c>
      <c r="K234" s="6">
        <v>4</v>
      </c>
      <c r="L234" s="6">
        <v>0</v>
      </c>
      <c r="M234" s="6">
        <v>0</v>
      </c>
      <c r="N234" s="6">
        <v>0</v>
      </c>
      <c r="O234" s="6">
        <v>1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12</v>
      </c>
      <c r="V234" s="6">
        <v>0</v>
      </c>
      <c r="W234" s="6">
        <v>0</v>
      </c>
      <c r="X234" s="6">
        <v>12</v>
      </c>
      <c r="Y234" s="6">
        <v>12</v>
      </c>
      <c r="Z234" s="23">
        <v>100</v>
      </c>
    </row>
    <row r="235" spans="1:26" ht="45" x14ac:dyDescent="0.25">
      <c r="A235" s="4">
        <v>13</v>
      </c>
      <c r="B235" s="4" t="s">
        <v>544</v>
      </c>
      <c r="C235" s="5" t="s">
        <v>552</v>
      </c>
      <c r="D235" s="6" t="s">
        <v>1</v>
      </c>
      <c r="E235" s="5" t="s">
        <v>550</v>
      </c>
      <c r="F235" s="5" t="s">
        <v>71</v>
      </c>
      <c r="G235" s="5" t="s">
        <v>73</v>
      </c>
      <c r="H235" s="6" t="s">
        <v>345</v>
      </c>
      <c r="I235" s="6" t="s">
        <v>9</v>
      </c>
      <c r="J235" s="6">
        <v>16</v>
      </c>
      <c r="K235" s="6">
        <v>4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16</v>
      </c>
      <c r="V235" s="6">
        <v>0</v>
      </c>
      <c r="W235" s="6">
        <v>0</v>
      </c>
      <c r="X235" s="6">
        <v>16</v>
      </c>
      <c r="Y235" s="6">
        <v>16</v>
      </c>
      <c r="Z235" s="23">
        <v>100</v>
      </c>
    </row>
    <row r="236" spans="1:26" x14ac:dyDescent="0.25">
      <c r="A236" s="4">
        <v>4</v>
      </c>
      <c r="B236" s="4" t="s">
        <v>424</v>
      </c>
      <c r="C236" s="5" t="s">
        <v>306</v>
      </c>
      <c r="D236" s="6" t="s">
        <v>1</v>
      </c>
      <c r="E236" s="5" t="s">
        <v>307</v>
      </c>
      <c r="F236" s="5" t="s">
        <v>3</v>
      </c>
      <c r="G236" s="5" t="s">
        <v>72</v>
      </c>
      <c r="H236" s="6" t="s">
        <v>345</v>
      </c>
      <c r="I236" s="6" t="s">
        <v>5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88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88</v>
      </c>
      <c r="V236" s="6">
        <v>0</v>
      </c>
      <c r="W236" s="6">
        <v>0</v>
      </c>
      <c r="X236" s="6">
        <v>88</v>
      </c>
      <c r="Y236" s="6">
        <v>77</v>
      </c>
      <c r="Z236" s="23">
        <v>87.5</v>
      </c>
    </row>
    <row r="237" spans="1:26" ht="45" x14ac:dyDescent="0.25">
      <c r="A237" s="4" t="s">
        <v>373</v>
      </c>
      <c r="B237" s="4" t="s">
        <v>401</v>
      </c>
      <c r="C237" s="5" t="s">
        <v>403</v>
      </c>
      <c r="D237" s="6" t="s">
        <v>70</v>
      </c>
      <c r="E237" s="5" t="s">
        <v>408</v>
      </c>
      <c r="F237" s="5" t="s">
        <v>71</v>
      </c>
      <c r="G237" s="5" t="s">
        <v>73</v>
      </c>
      <c r="H237" s="6" t="s">
        <v>344</v>
      </c>
      <c r="I237" s="6" t="s">
        <v>9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23">
        <v>0</v>
      </c>
    </row>
    <row r="238" spans="1:26" x14ac:dyDescent="0.25">
      <c r="A238" s="4">
        <v>9</v>
      </c>
      <c r="B238" s="4" t="s">
        <v>509</v>
      </c>
      <c r="C238" s="5" t="s">
        <v>248</v>
      </c>
      <c r="D238" s="6" t="s">
        <v>1</v>
      </c>
      <c r="E238" s="5" t="s">
        <v>308</v>
      </c>
      <c r="F238" s="5" t="s">
        <v>16</v>
      </c>
      <c r="G238" s="5" t="s">
        <v>72</v>
      </c>
      <c r="H238" s="6" t="s">
        <v>345</v>
      </c>
      <c r="I238" s="6" t="s">
        <v>25</v>
      </c>
      <c r="J238" s="6">
        <v>20</v>
      </c>
      <c r="K238" s="6">
        <v>10</v>
      </c>
      <c r="L238" s="6">
        <v>0</v>
      </c>
      <c r="M238" s="6">
        <v>10</v>
      </c>
      <c r="N238" s="6">
        <v>0</v>
      </c>
      <c r="O238" s="6">
        <v>10</v>
      </c>
      <c r="P238" s="6">
        <v>0</v>
      </c>
      <c r="Q238" s="6">
        <v>10</v>
      </c>
      <c r="R238" s="6">
        <v>0</v>
      </c>
      <c r="S238" s="6">
        <v>0</v>
      </c>
      <c r="T238" s="6">
        <v>0</v>
      </c>
      <c r="U238" s="6">
        <v>30</v>
      </c>
      <c r="V238" s="6">
        <v>0</v>
      </c>
      <c r="W238" s="6">
        <v>0</v>
      </c>
      <c r="X238" s="6">
        <v>30</v>
      </c>
      <c r="Y238" s="6">
        <v>6</v>
      </c>
      <c r="Z238" s="23">
        <v>20</v>
      </c>
    </row>
    <row r="239" spans="1:26" x14ac:dyDescent="0.25">
      <c r="A239" s="4">
        <v>3</v>
      </c>
      <c r="B239" s="4" t="s">
        <v>413</v>
      </c>
      <c r="C239" s="5" t="s">
        <v>418</v>
      </c>
      <c r="D239" s="6" t="s">
        <v>1</v>
      </c>
      <c r="E239" s="5" t="s">
        <v>419</v>
      </c>
      <c r="F239" s="5" t="s">
        <v>3</v>
      </c>
      <c r="G239" s="5" t="s">
        <v>72</v>
      </c>
      <c r="H239" s="6" t="s">
        <v>345</v>
      </c>
      <c r="I239" s="6" t="s">
        <v>5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8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8</v>
      </c>
      <c r="V239" s="6">
        <v>0</v>
      </c>
      <c r="W239" s="6">
        <v>0</v>
      </c>
      <c r="X239" s="6">
        <v>8</v>
      </c>
      <c r="Y239" s="6">
        <v>2</v>
      </c>
      <c r="Z239" s="23">
        <v>25</v>
      </c>
    </row>
    <row r="240" spans="1:26" ht="45" x14ac:dyDescent="0.25">
      <c r="A240" s="4">
        <v>2</v>
      </c>
      <c r="B240" s="4" t="s">
        <v>401</v>
      </c>
      <c r="C240" s="5" t="s">
        <v>403</v>
      </c>
      <c r="D240" s="6" t="s">
        <v>70</v>
      </c>
      <c r="E240" s="5" t="s">
        <v>405</v>
      </c>
      <c r="F240" s="5" t="s">
        <v>16</v>
      </c>
      <c r="G240" s="5" t="s">
        <v>73</v>
      </c>
      <c r="H240" s="6" t="s">
        <v>344</v>
      </c>
      <c r="I240" s="6" t="s">
        <v>5</v>
      </c>
      <c r="J240" s="6">
        <v>9</v>
      </c>
      <c r="K240" s="6">
        <v>3</v>
      </c>
      <c r="L240" s="6">
        <v>0</v>
      </c>
      <c r="M240" s="6">
        <v>0</v>
      </c>
      <c r="N240" s="6">
        <v>0</v>
      </c>
      <c r="O240" s="6">
        <v>1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10</v>
      </c>
      <c r="V240" s="6">
        <v>0</v>
      </c>
      <c r="W240" s="6">
        <v>0</v>
      </c>
      <c r="X240" s="6">
        <v>10</v>
      </c>
      <c r="Y240" s="6">
        <v>8</v>
      </c>
      <c r="Z240" s="23">
        <v>80</v>
      </c>
    </row>
    <row r="241" spans="1:26" ht="45" x14ac:dyDescent="0.25">
      <c r="A241" s="4" t="s">
        <v>373</v>
      </c>
      <c r="B241" s="4" t="s">
        <v>401</v>
      </c>
      <c r="C241" s="5" t="s">
        <v>403</v>
      </c>
      <c r="D241" s="6" t="s">
        <v>70</v>
      </c>
      <c r="E241" s="5" t="s">
        <v>409</v>
      </c>
      <c r="F241" s="5" t="s">
        <v>16</v>
      </c>
      <c r="G241" s="5" t="s">
        <v>73</v>
      </c>
      <c r="H241" s="6" t="s">
        <v>344</v>
      </c>
      <c r="I241" s="6" t="s">
        <v>5</v>
      </c>
      <c r="J241" s="6">
        <v>16</v>
      </c>
      <c r="K241" s="6">
        <v>4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16</v>
      </c>
      <c r="V241" s="6">
        <v>0</v>
      </c>
      <c r="W241" s="6">
        <v>0</v>
      </c>
      <c r="X241" s="6">
        <v>16</v>
      </c>
      <c r="Y241" s="6">
        <v>10</v>
      </c>
      <c r="Z241" s="23">
        <v>62.5</v>
      </c>
    </row>
    <row r="242" spans="1:26" ht="45" x14ac:dyDescent="0.25">
      <c r="A242" s="4">
        <v>8</v>
      </c>
      <c r="B242" s="4" t="s">
        <v>491</v>
      </c>
      <c r="C242" s="5" t="s">
        <v>487</v>
      </c>
      <c r="D242" s="6" t="s">
        <v>70</v>
      </c>
      <c r="E242" s="5" t="s">
        <v>508</v>
      </c>
      <c r="F242" s="5" t="s">
        <v>3</v>
      </c>
      <c r="G242" s="5" t="s">
        <v>73</v>
      </c>
      <c r="H242" s="6" t="s">
        <v>344</v>
      </c>
      <c r="I242" s="6" t="s">
        <v>5</v>
      </c>
      <c r="J242" s="6">
        <v>18</v>
      </c>
      <c r="K242" s="6">
        <v>5</v>
      </c>
      <c r="L242" s="6">
        <v>0</v>
      </c>
      <c r="M242" s="6">
        <v>0</v>
      </c>
      <c r="N242" s="6">
        <v>0</v>
      </c>
      <c r="O242" s="6">
        <v>2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20</v>
      </c>
      <c r="V242" s="6">
        <v>0</v>
      </c>
      <c r="W242" s="6">
        <v>0</v>
      </c>
      <c r="X242" s="6">
        <v>20</v>
      </c>
      <c r="Y242" s="6">
        <v>12</v>
      </c>
      <c r="Z242" s="23">
        <v>60</v>
      </c>
    </row>
    <row r="243" spans="1:26" ht="30" x14ac:dyDescent="0.25">
      <c r="A243" s="4">
        <v>4</v>
      </c>
      <c r="B243" s="4" t="s">
        <v>424</v>
      </c>
      <c r="C243" s="5" t="s">
        <v>310</v>
      </c>
      <c r="D243" s="6" t="s">
        <v>1</v>
      </c>
      <c r="E243" s="5" t="s">
        <v>311</v>
      </c>
      <c r="F243" s="5" t="s">
        <v>3</v>
      </c>
      <c r="G243" s="5" t="s">
        <v>4</v>
      </c>
      <c r="H243" s="6" t="s">
        <v>345</v>
      </c>
      <c r="I243" s="6" t="s">
        <v>5</v>
      </c>
      <c r="J243" s="6">
        <v>3</v>
      </c>
      <c r="K243" s="6">
        <v>1</v>
      </c>
      <c r="L243" s="6">
        <v>0</v>
      </c>
      <c r="M243" s="6">
        <v>0</v>
      </c>
      <c r="N243" s="6">
        <v>0</v>
      </c>
      <c r="O243" s="6"/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3</v>
      </c>
      <c r="V243" s="6">
        <v>0</v>
      </c>
      <c r="W243" s="6">
        <v>0</v>
      </c>
      <c r="X243" s="6">
        <v>3</v>
      </c>
      <c r="Y243" s="6">
        <v>3</v>
      </c>
      <c r="Z243" s="23">
        <v>100</v>
      </c>
    </row>
    <row r="244" spans="1:26" ht="30" x14ac:dyDescent="0.25">
      <c r="A244" s="4">
        <v>7</v>
      </c>
      <c r="B244" s="4" t="s">
        <v>480</v>
      </c>
      <c r="C244" s="5" t="s">
        <v>312</v>
      </c>
      <c r="D244" s="6" t="s">
        <v>1</v>
      </c>
      <c r="E244" s="5" t="s">
        <v>313</v>
      </c>
      <c r="F244" s="5" t="s">
        <v>3</v>
      </c>
      <c r="G244" s="5" t="s">
        <v>4</v>
      </c>
      <c r="H244" s="6" t="s">
        <v>345</v>
      </c>
      <c r="I244" s="6" t="s">
        <v>5</v>
      </c>
      <c r="J244" s="6"/>
      <c r="K244" s="6"/>
      <c r="L244" s="6">
        <v>0</v>
      </c>
      <c r="M244" s="6">
        <v>0</v>
      </c>
      <c r="N244" s="6">
        <v>0</v>
      </c>
      <c r="O244" s="6">
        <v>44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44</v>
      </c>
      <c r="V244" s="6">
        <v>0</v>
      </c>
      <c r="W244" s="6">
        <v>0</v>
      </c>
      <c r="X244" s="6">
        <v>44</v>
      </c>
      <c r="Y244" s="6">
        <v>38</v>
      </c>
      <c r="Z244" s="23">
        <v>86.363636363636303</v>
      </c>
    </row>
    <row r="245" spans="1:26" ht="30" x14ac:dyDescent="0.25">
      <c r="A245" s="4">
        <v>7</v>
      </c>
      <c r="B245" s="4" t="s">
        <v>480</v>
      </c>
      <c r="C245" s="5" t="s">
        <v>312</v>
      </c>
      <c r="D245" s="6" t="s">
        <v>1</v>
      </c>
      <c r="E245" s="5" t="s">
        <v>314</v>
      </c>
      <c r="F245" s="5" t="s">
        <v>3</v>
      </c>
      <c r="G245" s="5" t="s">
        <v>4</v>
      </c>
      <c r="H245" s="6" t="s">
        <v>345</v>
      </c>
      <c r="I245" s="6" t="s">
        <v>5</v>
      </c>
      <c r="J245" s="6">
        <v>5</v>
      </c>
      <c r="K245" s="6">
        <v>1</v>
      </c>
      <c r="L245" s="6">
        <v>0</v>
      </c>
      <c r="M245" s="6">
        <v>0</v>
      </c>
      <c r="N245" s="6">
        <v>0</v>
      </c>
      <c r="O245" s="6">
        <v>15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20</v>
      </c>
      <c r="V245" s="6">
        <v>0</v>
      </c>
      <c r="W245" s="6">
        <v>0</v>
      </c>
      <c r="X245" s="6">
        <v>20</v>
      </c>
      <c r="Y245" s="6">
        <v>13</v>
      </c>
      <c r="Z245" s="23">
        <v>65</v>
      </c>
    </row>
    <row r="246" spans="1:26" ht="30" x14ac:dyDescent="0.25">
      <c r="A246" s="4">
        <v>7</v>
      </c>
      <c r="B246" s="4" t="s">
        <v>480</v>
      </c>
      <c r="C246" s="5" t="s">
        <v>312</v>
      </c>
      <c r="D246" s="6" t="s">
        <v>1</v>
      </c>
      <c r="E246" s="5" t="s">
        <v>315</v>
      </c>
      <c r="F246" s="5" t="s">
        <v>3</v>
      </c>
      <c r="G246" s="5" t="s">
        <v>4</v>
      </c>
      <c r="H246" s="6" t="s">
        <v>345</v>
      </c>
      <c r="I246" s="6" t="s">
        <v>5</v>
      </c>
      <c r="J246" s="6">
        <v>6</v>
      </c>
      <c r="K246" s="6">
        <v>3</v>
      </c>
      <c r="L246" s="6">
        <v>0</v>
      </c>
      <c r="M246" s="6">
        <v>0</v>
      </c>
      <c r="N246" s="6">
        <v>0</v>
      </c>
      <c r="O246" s="6"/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6</v>
      </c>
      <c r="V246" s="6">
        <v>0</v>
      </c>
      <c r="W246" s="6">
        <v>0</v>
      </c>
      <c r="X246" s="6">
        <v>6</v>
      </c>
      <c r="Y246" s="6">
        <v>5</v>
      </c>
      <c r="Z246" s="23">
        <v>83.3333333333333</v>
      </c>
    </row>
    <row r="247" spans="1:26" ht="45" x14ac:dyDescent="0.25">
      <c r="A247" s="4" t="s">
        <v>373</v>
      </c>
      <c r="B247" s="4" t="s">
        <v>401</v>
      </c>
      <c r="C247" s="5" t="s">
        <v>403</v>
      </c>
      <c r="D247" s="6" t="s">
        <v>70</v>
      </c>
      <c r="E247" s="5" t="s">
        <v>410</v>
      </c>
      <c r="F247" s="5" t="s">
        <v>3</v>
      </c>
      <c r="G247" s="5" t="s">
        <v>73</v>
      </c>
      <c r="H247" s="6" t="s">
        <v>344</v>
      </c>
      <c r="I247" s="6" t="s">
        <v>5</v>
      </c>
      <c r="J247" s="6">
        <v>70</v>
      </c>
      <c r="K247" s="6">
        <v>22</v>
      </c>
      <c r="L247" s="6">
        <v>0</v>
      </c>
      <c r="M247" s="6">
        <v>0</v>
      </c>
      <c r="N247" s="6">
        <v>0</v>
      </c>
      <c r="O247" s="6">
        <v>50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120</v>
      </c>
      <c r="V247" s="6">
        <v>0</v>
      </c>
      <c r="W247" s="6">
        <v>0</v>
      </c>
      <c r="X247" s="6">
        <v>120</v>
      </c>
      <c r="Y247" s="6">
        <v>100</v>
      </c>
      <c r="Z247" s="23">
        <v>83.3333333333333</v>
      </c>
    </row>
    <row r="248" spans="1:26" ht="45" x14ac:dyDescent="0.25">
      <c r="A248" s="4">
        <v>2</v>
      </c>
      <c r="B248" s="4" t="s">
        <v>401</v>
      </c>
      <c r="C248" s="5" t="s">
        <v>403</v>
      </c>
      <c r="D248" s="6" t="s">
        <v>70</v>
      </c>
      <c r="E248" s="5" t="s">
        <v>406</v>
      </c>
      <c r="F248" s="5" t="s">
        <v>3</v>
      </c>
      <c r="G248" s="5" t="s">
        <v>73</v>
      </c>
      <c r="H248" s="6" t="s">
        <v>344</v>
      </c>
      <c r="I248" s="6" t="s">
        <v>5</v>
      </c>
      <c r="J248" s="6">
        <v>5</v>
      </c>
      <c r="K248" s="6">
        <v>2</v>
      </c>
      <c r="L248" s="6">
        <v>0</v>
      </c>
      <c r="M248" s="6">
        <v>0</v>
      </c>
      <c r="N248" s="6">
        <v>0</v>
      </c>
      <c r="O248" s="6">
        <v>23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28</v>
      </c>
      <c r="V248" s="6">
        <v>0</v>
      </c>
      <c r="W248" s="6">
        <v>0</v>
      </c>
      <c r="X248" s="6">
        <v>28</v>
      </c>
      <c r="Y248" s="6">
        <v>10</v>
      </c>
      <c r="Z248" s="23">
        <v>35.714285714285701</v>
      </c>
    </row>
    <row r="249" spans="1:26" ht="45" x14ac:dyDescent="0.25">
      <c r="A249" s="4">
        <v>13</v>
      </c>
      <c r="B249" s="4" t="s">
        <v>549</v>
      </c>
      <c r="C249" s="5" t="s">
        <v>546</v>
      </c>
      <c r="D249" s="6" t="s">
        <v>70</v>
      </c>
      <c r="E249" s="5" t="s">
        <v>551</v>
      </c>
      <c r="F249" s="5" t="s">
        <v>16</v>
      </c>
      <c r="G249" s="5" t="s">
        <v>73</v>
      </c>
      <c r="H249" s="6" t="s">
        <v>344</v>
      </c>
      <c r="I249" s="6" t="s">
        <v>25</v>
      </c>
      <c r="J249" s="6">
        <v>18</v>
      </c>
      <c r="K249" s="6">
        <v>5</v>
      </c>
      <c r="L249" s="6">
        <v>0</v>
      </c>
      <c r="M249" s="6">
        <v>0</v>
      </c>
      <c r="N249" s="6">
        <v>0</v>
      </c>
      <c r="O249" s="6"/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18</v>
      </c>
      <c r="V249" s="6">
        <v>0</v>
      </c>
      <c r="W249" s="6">
        <v>0</v>
      </c>
      <c r="X249" s="6">
        <v>18</v>
      </c>
      <c r="Y249" s="6">
        <v>20</v>
      </c>
      <c r="Z249" s="23">
        <v>111.111111111111</v>
      </c>
    </row>
    <row r="250" spans="1:26" ht="45" x14ac:dyDescent="0.25">
      <c r="A250" s="4">
        <v>11</v>
      </c>
      <c r="B250" s="4" t="s">
        <v>521</v>
      </c>
      <c r="C250" s="5" t="s">
        <v>525</v>
      </c>
      <c r="D250" s="6" t="s">
        <v>1</v>
      </c>
      <c r="E250" s="5" t="s">
        <v>526</v>
      </c>
      <c r="F250" s="5" t="s">
        <v>3</v>
      </c>
      <c r="G250" s="5" t="s">
        <v>73</v>
      </c>
      <c r="H250" s="6" t="s">
        <v>344</v>
      </c>
      <c r="I250" s="6" t="s">
        <v>5</v>
      </c>
      <c r="J250" s="6"/>
      <c r="K250" s="6"/>
      <c r="L250" s="6">
        <v>0</v>
      </c>
      <c r="M250" s="6">
        <v>0</v>
      </c>
      <c r="N250" s="6">
        <v>0</v>
      </c>
      <c r="O250" s="6">
        <v>23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23</v>
      </c>
      <c r="V250" s="6">
        <v>0</v>
      </c>
      <c r="W250" s="6">
        <v>0</v>
      </c>
      <c r="X250" s="6">
        <v>23</v>
      </c>
      <c r="Y250" s="6">
        <v>23</v>
      </c>
      <c r="Z250" s="23">
        <v>100</v>
      </c>
    </row>
    <row r="251" spans="1:26" x14ac:dyDescent="0.25">
      <c r="A251" s="4">
        <v>11</v>
      </c>
      <c r="B251" s="4"/>
      <c r="C251" s="5" t="s">
        <v>528</v>
      </c>
      <c r="D251" s="6" t="s">
        <v>1</v>
      </c>
      <c r="E251" s="5" t="s">
        <v>529</v>
      </c>
      <c r="F251" s="5" t="s">
        <v>16</v>
      </c>
      <c r="G251" s="5" t="s">
        <v>72</v>
      </c>
      <c r="H251" s="6" t="s">
        <v>345</v>
      </c>
      <c r="I251" s="6" t="s">
        <v>5</v>
      </c>
      <c r="J251" s="6"/>
      <c r="K251" s="6"/>
      <c r="L251" s="6">
        <v>0</v>
      </c>
      <c r="M251" s="6">
        <v>0</v>
      </c>
      <c r="N251" s="6">
        <v>0</v>
      </c>
      <c r="O251" s="6">
        <v>1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1</v>
      </c>
      <c r="V251" s="6">
        <v>0</v>
      </c>
      <c r="W251" s="6">
        <v>0</v>
      </c>
      <c r="X251" s="6">
        <v>1</v>
      </c>
      <c r="Y251" s="6">
        <v>14</v>
      </c>
      <c r="Z251" s="23">
        <v>1400</v>
      </c>
    </row>
    <row r="252" spans="1:26" ht="30" x14ac:dyDescent="0.25">
      <c r="A252" s="4">
        <v>11</v>
      </c>
      <c r="B252" s="4" t="s">
        <v>521</v>
      </c>
      <c r="C252" s="5" t="s">
        <v>534</v>
      </c>
      <c r="D252" s="6" t="s">
        <v>1</v>
      </c>
      <c r="E252" s="5" t="s">
        <v>530</v>
      </c>
      <c r="F252" s="5" t="s">
        <v>3</v>
      </c>
      <c r="G252" s="5" t="s">
        <v>72</v>
      </c>
      <c r="H252" s="6" t="s">
        <v>345</v>
      </c>
      <c r="I252" s="6" t="s">
        <v>5</v>
      </c>
      <c r="J252" s="6">
        <v>50</v>
      </c>
      <c r="K252" s="6">
        <v>2</v>
      </c>
      <c r="L252" s="6">
        <v>0</v>
      </c>
      <c r="M252" s="6">
        <v>0</v>
      </c>
      <c r="N252" s="6">
        <v>0</v>
      </c>
      <c r="O252" s="6"/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50</v>
      </c>
      <c r="V252" s="6">
        <v>0</v>
      </c>
      <c r="W252" s="6">
        <v>0</v>
      </c>
      <c r="X252" s="6">
        <v>50</v>
      </c>
      <c r="Y252" s="6">
        <v>13</v>
      </c>
      <c r="Z252" s="23">
        <v>26</v>
      </c>
    </row>
    <row r="253" spans="1:26" x14ac:dyDescent="0.25">
      <c r="A253" s="4">
        <v>11</v>
      </c>
      <c r="B253" s="4" t="s">
        <v>535</v>
      </c>
      <c r="C253" s="5" t="s">
        <v>533</v>
      </c>
      <c r="D253" s="6" t="s">
        <v>1</v>
      </c>
      <c r="E253" s="5" t="s">
        <v>532</v>
      </c>
      <c r="F253" s="5" t="s">
        <v>3</v>
      </c>
      <c r="G253" s="5" t="s">
        <v>72</v>
      </c>
      <c r="H253" s="6" t="s">
        <v>345</v>
      </c>
      <c r="I253" s="6" t="s">
        <v>5</v>
      </c>
      <c r="J253" s="6">
        <v>5</v>
      </c>
      <c r="K253" s="6">
        <v>1</v>
      </c>
      <c r="L253" s="6">
        <v>0</v>
      </c>
      <c r="M253" s="6">
        <v>0</v>
      </c>
      <c r="N253" s="6">
        <v>0</v>
      </c>
      <c r="O253" s="6">
        <v>12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17</v>
      </c>
      <c r="V253" s="6">
        <v>0</v>
      </c>
      <c r="W253" s="6">
        <v>0</v>
      </c>
      <c r="X253" s="6">
        <v>17</v>
      </c>
      <c r="Y253" s="6">
        <v>9</v>
      </c>
      <c r="Z253" s="23">
        <v>52.941176470588204</v>
      </c>
    </row>
    <row r="254" spans="1:26" ht="45" x14ac:dyDescent="0.25">
      <c r="A254" s="4">
        <v>11</v>
      </c>
      <c r="B254" s="4" t="s">
        <v>521</v>
      </c>
      <c r="C254" s="5" t="s">
        <v>525</v>
      </c>
      <c r="D254" s="6" t="s">
        <v>1</v>
      </c>
      <c r="E254" s="5" t="s">
        <v>531</v>
      </c>
      <c r="F254" s="5" t="s">
        <v>16</v>
      </c>
      <c r="G254" s="5" t="s">
        <v>73</v>
      </c>
      <c r="H254" s="6" t="s">
        <v>344</v>
      </c>
      <c r="I254" s="6" t="s">
        <v>5</v>
      </c>
      <c r="J254" s="6">
        <v>8</v>
      </c>
      <c r="K254" s="6">
        <v>3</v>
      </c>
      <c r="L254" s="6">
        <v>0</v>
      </c>
      <c r="M254" s="6">
        <v>0</v>
      </c>
      <c r="N254" s="6">
        <v>0</v>
      </c>
      <c r="O254" s="6"/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8</v>
      </c>
      <c r="V254" s="6">
        <v>0</v>
      </c>
      <c r="W254" s="6">
        <v>0</v>
      </c>
      <c r="X254" s="6">
        <v>8</v>
      </c>
      <c r="Y254" s="6">
        <v>8</v>
      </c>
      <c r="Z254" s="23">
        <v>100</v>
      </c>
    </row>
    <row r="255" spans="1:26" x14ac:dyDescent="0.25">
      <c r="A255" s="4">
        <v>12</v>
      </c>
      <c r="B255" s="4" t="s">
        <v>541</v>
      </c>
      <c r="C255" s="5" t="s">
        <v>143</v>
      </c>
      <c r="D255" s="6" t="s">
        <v>1</v>
      </c>
      <c r="E255" s="5" t="s">
        <v>316</v>
      </c>
      <c r="F255" s="5" t="s">
        <v>16</v>
      </c>
      <c r="G255" s="5" t="s">
        <v>72</v>
      </c>
      <c r="H255" s="6" t="s">
        <v>345</v>
      </c>
      <c r="I255" s="6" t="s">
        <v>25</v>
      </c>
      <c r="J255" s="6">
        <v>4</v>
      </c>
      <c r="K255" s="6">
        <v>2</v>
      </c>
      <c r="L255" s="6">
        <v>0</v>
      </c>
      <c r="M255" s="6">
        <v>2</v>
      </c>
      <c r="N255" s="6"/>
      <c r="O255" s="6">
        <v>1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5</v>
      </c>
      <c r="V255" s="6">
        <v>0</v>
      </c>
      <c r="W255" s="6">
        <v>0</v>
      </c>
      <c r="X255" s="6">
        <v>5</v>
      </c>
      <c r="Y255" s="6">
        <v>5</v>
      </c>
      <c r="Z255" s="23">
        <v>100</v>
      </c>
    </row>
    <row r="256" spans="1:26" x14ac:dyDescent="0.25">
      <c r="A256" s="4">
        <v>13</v>
      </c>
      <c r="B256" s="4" t="s">
        <v>558</v>
      </c>
      <c r="C256" s="5" t="s">
        <v>555</v>
      </c>
      <c r="D256" s="6" t="s">
        <v>70</v>
      </c>
      <c r="E256" s="5" t="s">
        <v>554</v>
      </c>
      <c r="F256" s="5" t="s">
        <v>16</v>
      </c>
      <c r="G256" s="5" t="s">
        <v>72</v>
      </c>
      <c r="H256" s="6" t="s">
        <v>345</v>
      </c>
      <c r="I256" s="6" t="s">
        <v>5</v>
      </c>
      <c r="J256" s="6"/>
      <c r="K256" s="6"/>
      <c r="L256" s="6">
        <v>0</v>
      </c>
      <c r="M256" s="6">
        <v>0</v>
      </c>
      <c r="N256" s="6">
        <v>0</v>
      </c>
      <c r="O256" s="6">
        <v>9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9</v>
      </c>
      <c r="V256" s="6">
        <v>0</v>
      </c>
      <c r="W256" s="6">
        <v>0</v>
      </c>
      <c r="X256" s="6">
        <v>9</v>
      </c>
      <c r="Y256" s="6">
        <v>12</v>
      </c>
      <c r="Z256" s="23">
        <v>133.333333333333</v>
      </c>
    </row>
    <row r="257" spans="1:26" ht="30" x14ac:dyDescent="0.25">
      <c r="A257" s="4">
        <v>13</v>
      </c>
      <c r="B257" s="4" t="s">
        <v>559</v>
      </c>
      <c r="C257" s="5" t="s">
        <v>317</v>
      </c>
      <c r="D257" s="6" t="s">
        <v>70</v>
      </c>
      <c r="E257" s="5" t="s">
        <v>318</v>
      </c>
      <c r="F257" s="5" t="s">
        <v>3</v>
      </c>
      <c r="G257" s="5" t="s">
        <v>72</v>
      </c>
      <c r="H257" s="6" t="s">
        <v>345</v>
      </c>
      <c r="I257" s="6" t="s">
        <v>25</v>
      </c>
      <c r="J257" s="6">
        <v>5</v>
      </c>
      <c r="K257" s="6">
        <v>1</v>
      </c>
      <c r="L257" s="6">
        <v>0</v>
      </c>
      <c r="M257" s="6">
        <v>0</v>
      </c>
      <c r="N257" s="6">
        <v>0</v>
      </c>
      <c r="O257" s="6">
        <v>1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6</v>
      </c>
      <c r="V257" s="6">
        <v>0</v>
      </c>
      <c r="W257" s="6">
        <v>0</v>
      </c>
      <c r="X257" s="6">
        <v>6</v>
      </c>
      <c r="Y257" s="6">
        <v>6</v>
      </c>
      <c r="Z257" s="23">
        <v>100</v>
      </c>
    </row>
    <row r="258" spans="1:26" x14ac:dyDescent="0.25">
      <c r="A258" s="4">
        <v>13</v>
      </c>
      <c r="B258" s="4" t="s">
        <v>556</v>
      </c>
      <c r="C258" s="5" t="s">
        <v>317</v>
      </c>
      <c r="D258" s="6" t="s">
        <v>70</v>
      </c>
      <c r="E258" s="5" t="s">
        <v>319</v>
      </c>
      <c r="F258" s="5" t="s">
        <v>3</v>
      </c>
      <c r="G258" s="5" t="s">
        <v>72</v>
      </c>
      <c r="H258" s="6" t="s">
        <v>345</v>
      </c>
      <c r="I258" s="6" t="s">
        <v>9</v>
      </c>
      <c r="J258" s="6"/>
      <c r="K258" s="6"/>
      <c r="L258" s="6">
        <v>0</v>
      </c>
      <c r="M258" s="6">
        <v>0</v>
      </c>
      <c r="N258" s="6">
        <v>0</v>
      </c>
      <c r="O258" s="6">
        <v>5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5</v>
      </c>
      <c r="V258" s="6">
        <v>0</v>
      </c>
      <c r="W258" s="6">
        <v>0</v>
      </c>
      <c r="X258" s="6">
        <v>5</v>
      </c>
      <c r="Y258" s="6">
        <v>5</v>
      </c>
      <c r="Z258" s="23">
        <v>100</v>
      </c>
    </row>
    <row r="259" spans="1:26" x14ac:dyDescent="0.25">
      <c r="A259" s="4" t="s">
        <v>372</v>
      </c>
      <c r="B259" s="4" t="s">
        <v>397</v>
      </c>
      <c r="C259" s="5" t="s">
        <v>433</v>
      </c>
      <c r="D259" s="6" t="s">
        <v>1</v>
      </c>
      <c r="E259" s="5" t="s">
        <v>321</v>
      </c>
      <c r="F259" s="5" t="s">
        <v>3</v>
      </c>
      <c r="G259" s="5" t="s">
        <v>72</v>
      </c>
      <c r="H259" s="6" t="s">
        <v>345</v>
      </c>
      <c r="I259" s="6" t="s">
        <v>5</v>
      </c>
      <c r="J259" s="6"/>
      <c r="K259" s="6"/>
      <c r="L259" s="6">
        <v>0</v>
      </c>
      <c r="M259" s="6">
        <v>0</v>
      </c>
      <c r="N259" s="6">
        <v>0</v>
      </c>
      <c r="O259" s="6">
        <v>12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12</v>
      </c>
      <c r="V259" s="6">
        <v>0</v>
      </c>
      <c r="W259" s="6">
        <v>0</v>
      </c>
      <c r="X259" s="6">
        <v>12</v>
      </c>
      <c r="Y259" s="6">
        <v>19</v>
      </c>
      <c r="Z259" s="23">
        <v>158.333333333333</v>
      </c>
    </row>
    <row r="260" spans="1:26" x14ac:dyDescent="0.25">
      <c r="A260" s="4" t="s">
        <v>372</v>
      </c>
      <c r="B260" s="4" t="s">
        <v>397</v>
      </c>
      <c r="C260" s="5" t="s">
        <v>320</v>
      </c>
      <c r="D260" s="6" t="s">
        <v>1</v>
      </c>
      <c r="E260" s="5" t="s">
        <v>322</v>
      </c>
      <c r="F260" s="5" t="s">
        <v>3</v>
      </c>
      <c r="G260" s="5" t="s">
        <v>72</v>
      </c>
      <c r="H260" s="6" t="s">
        <v>345</v>
      </c>
      <c r="I260" s="6" t="s">
        <v>25</v>
      </c>
      <c r="J260" s="6">
        <v>5</v>
      </c>
      <c r="K260" s="6">
        <v>2</v>
      </c>
      <c r="L260" s="6">
        <v>0</v>
      </c>
      <c r="M260" s="6">
        <v>0</v>
      </c>
      <c r="N260" s="6">
        <v>0</v>
      </c>
      <c r="O260" s="6">
        <v>9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14</v>
      </c>
      <c r="V260" s="6">
        <v>0</v>
      </c>
      <c r="W260" s="6">
        <v>0</v>
      </c>
      <c r="X260" s="6">
        <v>14</v>
      </c>
      <c r="Y260" s="6">
        <v>14</v>
      </c>
      <c r="Z260" s="23">
        <v>100</v>
      </c>
    </row>
    <row r="261" spans="1:26" x14ac:dyDescent="0.25">
      <c r="A261" s="4">
        <v>2</v>
      </c>
      <c r="B261" s="4" t="s">
        <v>400</v>
      </c>
      <c r="C261" s="5" t="s">
        <v>436</v>
      </c>
      <c r="D261" s="6" t="s">
        <v>1</v>
      </c>
      <c r="E261" s="5" t="s">
        <v>323</v>
      </c>
      <c r="F261" s="5" t="s">
        <v>3</v>
      </c>
      <c r="G261" s="5" t="s">
        <v>72</v>
      </c>
      <c r="H261" s="6" t="s">
        <v>345</v>
      </c>
      <c r="I261" s="6" t="s">
        <v>25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87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87</v>
      </c>
      <c r="V261" s="6">
        <v>0</v>
      </c>
      <c r="W261" s="6">
        <v>0</v>
      </c>
      <c r="X261" s="6">
        <v>87</v>
      </c>
      <c r="Y261" s="6">
        <v>82</v>
      </c>
      <c r="Z261" s="23">
        <v>94.252873563218301</v>
      </c>
    </row>
    <row r="262" spans="1:26" x14ac:dyDescent="0.25">
      <c r="A262" s="4">
        <v>1</v>
      </c>
      <c r="B262" s="4" t="s">
        <v>384</v>
      </c>
      <c r="C262" s="5" t="s">
        <v>431</v>
      </c>
      <c r="D262" s="6" t="s">
        <v>1</v>
      </c>
      <c r="E262" s="5" t="s">
        <v>432</v>
      </c>
      <c r="F262" s="5" t="s">
        <v>3</v>
      </c>
      <c r="G262" s="5" t="s">
        <v>72</v>
      </c>
      <c r="H262" s="6" t="s">
        <v>345</v>
      </c>
      <c r="I262" s="6" t="s">
        <v>5</v>
      </c>
      <c r="J262" s="6"/>
      <c r="K262" s="6"/>
      <c r="L262" s="6">
        <v>0</v>
      </c>
      <c r="M262" s="6">
        <v>0</v>
      </c>
      <c r="N262" s="6">
        <v>0</v>
      </c>
      <c r="O262" s="6">
        <v>9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9</v>
      </c>
      <c r="V262" s="6">
        <v>0</v>
      </c>
      <c r="W262" s="6">
        <v>0</v>
      </c>
      <c r="X262" s="6">
        <v>9</v>
      </c>
      <c r="Y262" s="6">
        <v>9</v>
      </c>
      <c r="Z262" s="23">
        <v>100</v>
      </c>
    </row>
    <row r="263" spans="1:26" x14ac:dyDescent="0.25">
      <c r="A263" s="4">
        <v>2</v>
      </c>
      <c r="B263" s="4" t="s">
        <v>399</v>
      </c>
      <c r="C263" s="5" t="s">
        <v>437</v>
      </c>
      <c r="D263" s="6" t="s">
        <v>1</v>
      </c>
      <c r="E263" s="5" t="s">
        <v>325</v>
      </c>
      <c r="F263" s="5" t="s">
        <v>3</v>
      </c>
      <c r="G263" s="5" t="s">
        <v>72</v>
      </c>
      <c r="H263" s="6" t="s">
        <v>345</v>
      </c>
      <c r="I263" s="6" t="s">
        <v>5</v>
      </c>
      <c r="J263" s="6">
        <v>4</v>
      </c>
      <c r="K263" s="6">
        <v>2</v>
      </c>
      <c r="L263" s="6">
        <v>0</v>
      </c>
      <c r="M263" s="6">
        <v>0</v>
      </c>
      <c r="N263" s="6">
        <v>0</v>
      </c>
      <c r="O263" s="6">
        <v>51</v>
      </c>
      <c r="P263" s="6">
        <v>0</v>
      </c>
      <c r="Q263" s="6">
        <v>0</v>
      </c>
      <c r="R263" s="6">
        <v>0</v>
      </c>
      <c r="S263" s="6">
        <v>0</v>
      </c>
      <c r="T263" s="6">
        <v>0</v>
      </c>
      <c r="U263" s="6">
        <v>55</v>
      </c>
      <c r="V263" s="6">
        <v>0</v>
      </c>
      <c r="W263" s="6">
        <v>0</v>
      </c>
      <c r="X263" s="6">
        <v>55</v>
      </c>
      <c r="Y263" s="6">
        <v>14</v>
      </c>
      <c r="Z263" s="23">
        <v>25.4545454545454</v>
      </c>
    </row>
    <row r="264" spans="1:26" x14ac:dyDescent="0.25">
      <c r="A264" s="4">
        <v>2</v>
      </c>
      <c r="B264" s="4" t="s">
        <v>404</v>
      </c>
      <c r="C264" s="5" t="s">
        <v>324</v>
      </c>
      <c r="D264" s="6" t="s">
        <v>1</v>
      </c>
      <c r="E264" s="5" t="s">
        <v>326</v>
      </c>
      <c r="F264" s="5" t="s">
        <v>3</v>
      </c>
      <c r="G264" s="5" t="s">
        <v>72</v>
      </c>
      <c r="H264" s="6" t="s">
        <v>345</v>
      </c>
      <c r="I264" s="6" t="s">
        <v>25</v>
      </c>
      <c r="J264" s="6">
        <v>4</v>
      </c>
      <c r="K264" s="6">
        <v>2</v>
      </c>
      <c r="L264" s="6">
        <v>0</v>
      </c>
      <c r="M264" s="6">
        <v>0</v>
      </c>
      <c r="N264" s="6">
        <v>0</v>
      </c>
      <c r="O264" s="6">
        <v>9</v>
      </c>
      <c r="P264" s="6">
        <v>0</v>
      </c>
      <c r="Q264" s="6">
        <v>0</v>
      </c>
      <c r="R264" s="6">
        <v>0</v>
      </c>
      <c r="S264" s="6">
        <v>0</v>
      </c>
      <c r="T264" s="6">
        <v>0</v>
      </c>
      <c r="U264" s="6">
        <v>13</v>
      </c>
      <c r="V264" s="6">
        <v>0</v>
      </c>
      <c r="W264" s="6">
        <v>0</v>
      </c>
      <c r="X264" s="6">
        <v>13</v>
      </c>
      <c r="Y264" s="6">
        <v>13</v>
      </c>
      <c r="Z264" s="23">
        <v>100</v>
      </c>
    </row>
    <row r="265" spans="1:26" x14ac:dyDescent="0.25">
      <c r="A265" s="4">
        <v>2</v>
      </c>
      <c r="B265" s="4" t="s">
        <v>407</v>
      </c>
      <c r="C265" s="5" t="s">
        <v>324</v>
      </c>
      <c r="D265" s="6" t="s">
        <v>1</v>
      </c>
      <c r="E265" s="5" t="s">
        <v>327</v>
      </c>
      <c r="F265" s="5" t="s">
        <v>3</v>
      </c>
      <c r="G265" s="5" t="s">
        <v>72</v>
      </c>
      <c r="H265" s="6" t="s">
        <v>345</v>
      </c>
      <c r="I265" s="6" t="s">
        <v>5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6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6</v>
      </c>
      <c r="V265" s="6">
        <v>0</v>
      </c>
      <c r="W265" s="6">
        <v>0</v>
      </c>
      <c r="X265" s="6">
        <v>6</v>
      </c>
      <c r="Y265" s="6">
        <v>6</v>
      </c>
      <c r="Z265" s="23">
        <v>100</v>
      </c>
    </row>
    <row r="266" spans="1:26" ht="30" x14ac:dyDescent="0.25">
      <c r="A266" s="4">
        <v>2</v>
      </c>
      <c r="B266" s="4" t="s">
        <v>400</v>
      </c>
      <c r="C266" s="5" t="s">
        <v>438</v>
      </c>
      <c r="D266" s="6" t="s">
        <v>1</v>
      </c>
      <c r="E266" s="5" t="s">
        <v>328</v>
      </c>
      <c r="F266" s="5" t="s">
        <v>3</v>
      </c>
      <c r="G266" s="5" t="s">
        <v>72</v>
      </c>
      <c r="H266" s="6" t="s">
        <v>345</v>
      </c>
      <c r="I266" s="6" t="s">
        <v>5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3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3</v>
      </c>
      <c r="V266" s="6">
        <v>0</v>
      </c>
      <c r="W266" s="6">
        <v>0</v>
      </c>
      <c r="X266" s="6">
        <v>3</v>
      </c>
      <c r="Y266" s="6">
        <v>3</v>
      </c>
      <c r="Z266" s="23">
        <v>100</v>
      </c>
    </row>
    <row r="267" spans="1:26" x14ac:dyDescent="0.25">
      <c r="A267" s="4">
        <v>12</v>
      </c>
      <c r="B267" s="4" t="s">
        <v>536</v>
      </c>
      <c r="C267" s="5" t="s">
        <v>542</v>
      </c>
      <c r="D267" s="6" t="s">
        <v>1</v>
      </c>
      <c r="E267" s="5" t="s">
        <v>329</v>
      </c>
      <c r="F267" s="5" t="s">
        <v>16</v>
      </c>
      <c r="G267" s="5" t="s">
        <v>72</v>
      </c>
      <c r="H267" s="6" t="s">
        <v>345</v>
      </c>
      <c r="I267" s="6" t="s">
        <v>5</v>
      </c>
      <c r="J267" s="6"/>
      <c r="K267" s="6"/>
      <c r="L267" s="6">
        <v>0</v>
      </c>
      <c r="M267" s="6">
        <v>0</v>
      </c>
      <c r="N267" s="6">
        <v>0</v>
      </c>
      <c r="O267" s="6">
        <v>4</v>
      </c>
      <c r="P267" s="6">
        <v>0</v>
      </c>
      <c r="Q267" s="6">
        <v>0</v>
      </c>
      <c r="R267" s="6">
        <v>0</v>
      </c>
      <c r="S267" s="6">
        <v>0</v>
      </c>
      <c r="T267" s="6">
        <v>0</v>
      </c>
      <c r="U267" s="6">
        <v>4</v>
      </c>
      <c r="V267" s="6">
        <v>0</v>
      </c>
      <c r="W267" s="6">
        <v>0</v>
      </c>
      <c r="X267" s="6">
        <v>4</v>
      </c>
      <c r="Y267" s="6">
        <v>1</v>
      </c>
      <c r="Z267" s="23">
        <v>25</v>
      </c>
    </row>
    <row r="268" spans="1:26" x14ac:dyDescent="0.25">
      <c r="A268" s="4">
        <v>3</v>
      </c>
      <c r="B268" s="4" t="s">
        <v>413</v>
      </c>
      <c r="C268" s="5" t="s">
        <v>420</v>
      </c>
      <c r="D268" s="6" t="s">
        <v>1</v>
      </c>
      <c r="E268" s="5" t="s">
        <v>421</v>
      </c>
      <c r="F268" s="5" t="s">
        <v>16</v>
      </c>
      <c r="G268" s="5" t="s">
        <v>72</v>
      </c>
      <c r="H268" s="6" t="s">
        <v>345</v>
      </c>
      <c r="I268" s="6" t="s">
        <v>5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77</v>
      </c>
      <c r="P268" s="6">
        <v>0</v>
      </c>
      <c r="Q268" s="6">
        <v>2</v>
      </c>
      <c r="R268" s="6">
        <v>0</v>
      </c>
      <c r="S268" s="6">
        <v>0</v>
      </c>
      <c r="T268" s="6">
        <v>0</v>
      </c>
      <c r="U268" s="6">
        <v>77</v>
      </c>
      <c r="V268" s="6">
        <v>0</v>
      </c>
      <c r="W268" s="6">
        <v>0</v>
      </c>
      <c r="X268" s="6">
        <v>77</v>
      </c>
      <c r="Y268" s="6">
        <v>77</v>
      </c>
      <c r="Z268" s="23">
        <v>100</v>
      </c>
    </row>
    <row r="269" spans="1:26" ht="30" x14ac:dyDescent="0.25">
      <c r="A269" s="4">
        <v>3</v>
      </c>
      <c r="B269" s="4" t="s">
        <v>413</v>
      </c>
      <c r="C269" s="5" t="s">
        <v>420</v>
      </c>
      <c r="D269" s="6" t="s">
        <v>1</v>
      </c>
      <c r="E269" s="5" t="s">
        <v>422</v>
      </c>
      <c r="F269" s="5" t="s">
        <v>16</v>
      </c>
      <c r="G269" s="5" t="s">
        <v>72</v>
      </c>
      <c r="H269" s="6" t="s">
        <v>345</v>
      </c>
      <c r="I269" s="6" t="s">
        <v>5</v>
      </c>
      <c r="J269" s="6">
        <v>24</v>
      </c>
      <c r="K269" s="6">
        <v>7</v>
      </c>
      <c r="L269" s="6">
        <v>0</v>
      </c>
      <c r="M269" s="6">
        <v>0</v>
      </c>
      <c r="N269" s="6">
        <v>0</v>
      </c>
      <c r="O269" s="6">
        <v>33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57</v>
      </c>
      <c r="V269" s="6">
        <v>0</v>
      </c>
      <c r="W269" s="6">
        <v>0</v>
      </c>
      <c r="X269" s="6">
        <v>57</v>
      </c>
      <c r="Y269" s="6">
        <v>60</v>
      </c>
      <c r="Z269" s="23">
        <v>105.263157894736</v>
      </c>
    </row>
    <row r="270" spans="1:26" ht="30" x14ac:dyDescent="0.25">
      <c r="A270" s="4">
        <v>3</v>
      </c>
      <c r="B270" s="4" t="s">
        <v>413</v>
      </c>
      <c r="C270" s="5" t="s">
        <v>420</v>
      </c>
      <c r="D270" s="6" t="s">
        <v>1</v>
      </c>
      <c r="E270" s="5" t="s">
        <v>423</v>
      </c>
      <c r="F270" s="5" t="s">
        <v>16</v>
      </c>
      <c r="G270" s="5" t="s">
        <v>72</v>
      </c>
      <c r="H270" s="6" t="s">
        <v>345</v>
      </c>
      <c r="I270" s="6" t="s">
        <v>5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76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76</v>
      </c>
      <c r="V270" s="6">
        <v>0</v>
      </c>
      <c r="W270" s="6">
        <v>0</v>
      </c>
      <c r="X270" s="6">
        <v>76</v>
      </c>
      <c r="Y270" s="6">
        <v>28</v>
      </c>
      <c r="Z270" s="23">
        <v>36.842105263157798</v>
      </c>
    </row>
    <row r="271" spans="1:26" x14ac:dyDescent="0.25">
      <c r="A271" s="4">
        <v>3</v>
      </c>
      <c r="B271" s="4" t="s">
        <v>413</v>
      </c>
      <c r="C271" s="5" t="s">
        <v>309</v>
      </c>
      <c r="D271" s="6" t="s">
        <v>1</v>
      </c>
      <c r="E271" s="5" t="s">
        <v>330</v>
      </c>
      <c r="F271" s="5" t="s">
        <v>3</v>
      </c>
      <c r="G271" s="5" t="s">
        <v>72</v>
      </c>
      <c r="H271" s="6" t="s">
        <v>345</v>
      </c>
      <c r="I271" s="6" t="s">
        <v>9</v>
      </c>
      <c r="J271" s="6">
        <v>12</v>
      </c>
      <c r="K271" s="6">
        <v>3</v>
      </c>
      <c r="L271" s="6">
        <v>0</v>
      </c>
      <c r="M271" s="6">
        <v>0</v>
      </c>
      <c r="N271" s="6">
        <v>0</v>
      </c>
      <c r="O271" s="6"/>
      <c r="P271" s="6">
        <v>0</v>
      </c>
      <c r="Q271" s="6">
        <v>0</v>
      </c>
      <c r="R271" s="6">
        <v>0</v>
      </c>
      <c r="S271" s="6">
        <v>0</v>
      </c>
      <c r="T271" s="6">
        <v>0</v>
      </c>
      <c r="U271" s="6">
        <v>12</v>
      </c>
      <c r="V271" s="6">
        <v>0</v>
      </c>
      <c r="W271" s="6">
        <v>0</v>
      </c>
      <c r="X271" s="6">
        <v>12</v>
      </c>
      <c r="Y271" s="6">
        <v>12</v>
      </c>
      <c r="Z271" s="23">
        <v>100</v>
      </c>
    </row>
    <row r="272" spans="1:26" x14ac:dyDescent="0.25">
      <c r="A272" s="4">
        <v>3</v>
      </c>
      <c r="B272" s="4" t="s">
        <v>451</v>
      </c>
      <c r="C272" s="5" t="s">
        <v>447</v>
      </c>
      <c r="D272" s="6" t="s">
        <v>1</v>
      </c>
      <c r="E272" s="5" t="s">
        <v>331</v>
      </c>
      <c r="F272" s="5" t="s">
        <v>3</v>
      </c>
      <c r="G272" s="5" t="s">
        <v>72</v>
      </c>
      <c r="H272" s="6" t="s">
        <v>345</v>
      </c>
      <c r="I272" s="6" t="s">
        <v>5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8</v>
      </c>
      <c r="P272" s="6">
        <v>0</v>
      </c>
      <c r="Q272" s="6">
        <v>0</v>
      </c>
      <c r="R272" s="6">
        <v>0</v>
      </c>
      <c r="S272" s="6">
        <v>0</v>
      </c>
      <c r="T272" s="6">
        <v>0</v>
      </c>
      <c r="U272" s="6">
        <v>8</v>
      </c>
      <c r="V272" s="6">
        <v>0</v>
      </c>
      <c r="W272" s="6">
        <v>0</v>
      </c>
      <c r="X272" s="6">
        <v>8</v>
      </c>
      <c r="Y272" s="6">
        <v>8</v>
      </c>
      <c r="Z272" s="23">
        <v>100</v>
      </c>
    </row>
    <row r="273" spans="1:26" ht="30" x14ac:dyDescent="0.25">
      <c r="A273" s="4">
        <v>3</v>
      </c>
      <c r="B273" s="4" t="s">
        <v>416</v>
      </c>
      <c r="C273" s="5" t="s">
        <v>449</v>
      </c>
      <c r="D273" s="6" t="s">
        <v>1</v>
      </c>
      <c r="E273" s="5" t="s">
        <v>448</v>
      </c>
      <c r="F273" s="5" t="s">
        <v>16</v>
      </c>
      <c r="G273" s="5" t="s">
        <v>72</v>
      </c>
      <c r="H273" s="6" t="s">
        <v>345</v>
      </c>
      <c r="I273" s="6" t="s">
        <v>5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16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6">
        <v>16</v>
      </c>
      <c r="V273" s="6">
        <v>0</v>
      </c>
      <c r="W273" s="6">
        <v>0</v>
      </c>
      <c r="X273" s="6">
        <v>16</v>
      </c>
      <c r="Y273" s="6">
        <v>7</v>
      </c>
      <c r="Z273" s="23">
        <v>43.75</v>
      </c>
    </row>
    <row r="274" spans="1:26" x14ac:dyDescent="0.25">
      <c r="A274" s="4">
        <v>3</v>
      </c>
      <c r="B274" s="4" t="s">
        <v>450</v>
      </c>
      <c r="C274" s="5" t="s">
        <v>439</v>
      </c>
      <c r="D274" s="6" t="s">
        <v>1</v>
      </c>
      <c r="E274" s="5" t="s">
        <v>443</v>
      </c>
      <c r="F274" s="5" t="s">
        <v>16</v>
      </c>
      <c r="G274" s="5" t="s">
        <v>72</v>
      </c>
      <c r="H274" s="6" t="s">
        <v>345</v>
      </c>
      <c r="I274" s="6" t="s">
        <v>5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4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4</v>
      </c>
      <c r="V274" s="6">
        <v>0</v>
      </c>
      <c r="W274" s="6">
        <v>0</v>
      </c>
      <c r="X274" s="6">
        <v>4</v>
      </c>
      <c r="Y274" s="6">
        <v>4</v>
      </c>
      <c r="Z274" s="23">
        <v>100</v>
      </c>
    </row>
    <row r="275" spans="1:26" x14ac:dyDescent="0.25">
      <c r="A275" s="4">
        <v>3</v>
      </c>
      <c r="B275" s="4" t="s">
        <v>450</v>
      </c>
      <c r="C275" s="5" t="s">
        <v>309</v>
      </c>
      <c r="D275" s="6" t="s">
        <v>1</v>
      </c>
      <c r="E275" s="5" t="s">
        <v>332</v>
      </c>
      <c r="F275" s="5" t="s">
        <v>3</v>
      </c>
      <c r="G275" s="5" t="s">
        <v>72</v>
      </c>
      <c r="H275" s="6" t="s">
        <v>345</v>
      </c>
      <c r="I275" s="6" t="s">
        <v>25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2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2</v>
      </c>
      <c r="V275" s="6">
        <v>0</v>
      </c>
      <c r="W275" s="6">
        <v>0</v>
      </c>
      <c r="X275" s="6">
        <v>2</v>
      </c>
      <c r="Y275" s="6">
        <v>2</v>
      </c>
      <c r="Z275" s="23">
        <v>100</v>
      </c>
    </row>
    <row r="276" spans="1:26" x14ac:dyDescent="0.25">
      <c r="A276" s="4">
        <v>3</v>
      </c>
      <c r="B276" s="4" t="s">
        <v>452</v>
      </c>
      <c r="C276" s="5" t="s">
        <v>309</v>
      </c>
      <c r="D276" s="6" t="s">
        <v>1</v>
      </c>
      <c r="E276" s="5" t="s">
        <v>333</v>
      </c>
      <c r="F276" s="5" t="s">
        <v>3</v>
      </c>
      <c r="G276" s="5" t="s">
        <v>72</v>
      </c>
      <c r="H276" s="6" t="s">
        <v>345</v>
      </c>
      <c r="I276" s="6" t="s">
        <v>25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1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1</v>
      </c>
      <c r="V276" s="6">
        <v>0</v>
      </c>
      <c r="W276" s="6">
        <v>0</v>
      </c>
      <c r="X276" s="6">
        <v>1</v>
      </c>
      <c r="Y276" s="6">
        <v>1</v>
      </c>
      <c r="Z276" s="23">
        <v>100</v>
      </c>
    </row>
    <row r="277" spans="1:26" x14ac:dyDescent="0.25">
      <c r="A277" s="4">
        <v>4</v>
      </c>
      <c r="B277" s="4" t="s">
        <v>425</v>
      </c>
      <c r="C277" s="5" t="s">
        <v>306</v>
      </c>
      <c r="D277" s="6" t="s">
        <v>1</v>
      </c>
      <c r="E277" s="5" t="s">
        <v>334</v>
      </c>
      <c r="F277" s="5" t="s">
        <v>16</v>
      </c>
      <c r="G277" s="5" t="s">
        <v>72</v>
      </c>
      <c r="H277" s="6" t="s">
        <v>345</v>
      </c>
      <c r="I277" s="6" t="s">
        <v>5</v>
      </c>
      <c r="J277" s="6">
        <v>5</v>
      </c>
      <c r="K277" s="6">
        <v>1</v>
      </c>
      <c r="L277" s="6">
        <v>0</v>
      </c>
      <c r="M277" s="6">
        <v>0</v>
      </c>
      <c r="N277" s="6">
        <v>0</v>
      </c>
      <c r="O277" s="6">
        <v>4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9</v>
      </c>
      <c r="V277" s="6">
        <v>0</v>
      </c>
      <c r="W277" s="6">
        <v>0</v>
      </c>
      <c r="X277" s="6">
        <v>9</v>
      </c>
      <c r="Y277" s="6">
        <v>9</v>
      </c>
      <c r="Z277" s="23">
        <v>100</v>
      </c>
    </row>
    <row r="278" spans="1:26" x14ac:dyDescent="0.25">
      <c r="A278" s="4">
        <v>5</v>
      </c>
      <c r="B278" s="4" t="s">
        <v>453</v>
      </c>
      <c r="C278" s="5" t="s">
        <v>461</v>
      </c>
      <c r="D278" s="6" t="s">
        <v>1</v>
      </c>
      <c r="E278" s="5" t="s">
        <v>460</v>
      </c>
      <c r="F278" s="5" t="s">
        <v>3</v>
      </c>
      <c r="G278" s="5" t="s">
        <v>72</v>
      </c>
      <c r="H278" s="6" t="s">
        <v>345</v>
      </c>
      <c r="I278" s="6" t="s">
        <v>5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66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66</v>
      </c>
      <c r="V278" s="6">
        <v>0</v>
      </c>
      <c r="W278" s="6">
        <v>0</v>
      </c>
      <c r="X278" s="6">
        <v>66</v>
      </c>
      <c r="Y278" s="6">
        <v>61</v>
      </c>
      <c r="Z278" s="23">
        <v>92.424242424242394</v>
      </c>
    </row>
    <row r="279" spans="1:26" x14ac:dyDescent="0.25">
      <c r="A279" s="4">
        <v>5</v>
      </c>
      <c r="B279" s="4" t="s">
        <v>453</v>
      </c>
      <c r="C279" s="5" t="s">
        <v>461</v>
      </c>
      <c r="D279" s="6" t="s">
        <v>1</v>
      </c>
      <c r="E279" s="5" t="s">
        <v>462</v>
      </c>
      <c r="F279" s="5" t="s">
        <v>3</v>
      </c>
      <c r="G279" s="5" t="s">
        <v>72</v>
      </c>
      <c r="H279" s="6" t="s">
        <v>345</v>
      </c>
      <c r="I279" s="6" t="s">
        <v>5</v>
      </c>
      <c r="J279" s="6">
        <v>34</v>
      </c>
      <c r="K279" s="6">
        <v>9</v>
      </c>
      <c r="L279" s="6">
        <v>0</v>
      </c>
      <c r="M279" s="6">
        <v>0</v>
      </c>
      <c r="N279" s="6">
        <v>0</v>
      </c>
      <c r="O279" s="6">
        <v>20</v>
      </c>
      <c r="P279" s="6">
        <v>0</v>
      </c>
      <c r="Q279" s="6">
        <v>0</v>
      </c>
      <c r="R279" s="6">
        <v>0</v>
      </c>
      <c r="S279" s="6">
        <v>0</v>
      </c>
      <c r="T279" s="6">
        <v>0</v>
      </c>
      <c r="U279" s="6">
        <v>54</v>
      </c>
      <c r="V279" s="6">
        <v>0</v>
      </c>
      <c r="W279" s="6">
        <v>0</v>
      </c>
      <c r="X279" s="6">
        <v>54</v>
      </c>
      <c r="Y279" s="6">
        <v>43</v>
      </c>
      <c r="Z279" s="23">
        <v>79.629629629629605</v>
      </c>
    </row>
    <row r="280" spans="1:26" x14ac:dyDescent="0.25">
      <c r="A280" s="4">
        <v>6</v>
      </c>
      <c r="B280" s="4" t="s">
        <v>478</v>
      </c>
      <c r="C280" s="5" t="s">
        <v>469</v>
      </c>
      <c r="D280" s="6" t="s">
        <v>1</v>
      </c>
      <c r="E280" s="5" t="s">
        <v>470</v>
      </c>
      <c r="F280" s="5" t="s">
        <v>3</v>
      </c>
      <c r="G280" s="5" t="s">
        <v>72</v>
      </c>
      <c r="H280" s="6" t="s">
        <v>345</v>
      </c>
      <c r="I280" s="6" t="s">
        <v>5</v>
      </c>
      <c r="J280" s="6">
        <v>2</v>
      </c>
      <c r="K280" s="6">
        <v>1</v>
      </c>
      <c r="L280" s="6">
        <v>0</v>
      </c>
      <c r="M280" s="6">
        <v>0</v>
      </c>
      <c r="N280" s="6">
        <v>0</v>
      </c>
      <c r="O280" s="6">
        <v>2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4</v>
      </c>
      <c r="V280" s="6">
        <v>0</v>
      </c>
      <c r="W280" s="6">
        <v>0</v>
      </c>
      <c r="X280" s="6">
        <v>4</v>
      </c>
      <c r="Y280" s="6">
        <v>4</v>
      </c>
      <c r="Z280" s="23">
        <v>100</v>
      </c>
    </row>
    <row r="281" spans="1:26" x14ac:dyDescent="0.25">
      <c r="A281" s="4">
        <v>6</v>
      </c>
      <c r="B281" s="4" t="s">
        <v>477</v>
      </c>
      <c r="C281" s="5" t="s">
        <v>472</v>
      </c>
      <c r="D281" s="6" t="s">
        <v>1</v>
      </c>
      <c r="E281" s="5" t="s">
        <v>471</v>
      </c>
      <c r="F281" s="5" t="s">
        <v>3</v>
      </c>
      <c r="G281" s="5" t="s">
        <v>72</v>
      </c>
      <c r="H281" s="6" t="s">
        <v>345</v>
      </c>
      <c r="I281" s="6" t="s">
        <v>5</v>
      </c>
      <c r="J281" s="6"/>
      <c r="K281" s="6"/>
      <c r="L281" s="6">
        <v>0</v>
      </c>
      <c r="M281" s="6">
        <v>0</v>
      </c>
      <c r="N281" s="6">
        <v>0</v>
      </c>
      <c r="O281" s="6">
        <v>2</v>
      </c>
      <c r="P281" s="6">
        <v>0</v>
      </c>
      <c r="Q281" s="6">
        <v>1</v>
      </c>
      <c r="R281" s="6">
        <v>0</v>
      </c>
      <c r="S281" s="6">
        <v>0</v>
      </c>
      <c r="T281" s="6">
        <v>0</v>
      </c>
      <c r="U281" s="6">
        <v>2</v>
      </c>
      <c r="V281" s="6">
        <v>0</v>
      </c>
      <c r="W281" s="6">
        <v>0</v>
      </c>
      <c r="X281" s="6">
        <v>2</v>
      </c>
      <c r="Y281" s="6">
        <v>2</v>
      </c>
      <c r="Z281" s="23">
        <v>100</v>
      </c>
    </row>
    <row r="282" spans="1:26" x14ac:dyDescent="0.25">
      <c r="A282" s="4">
        <v>7</v>
      </c>
      <c r="B282" s="4" t="s">
        <v>480</v>
      </c>
      <c r="C282" s="5" t="s">
        <v>485</v>
      </c>
      <c r="D282" s="6" t="s">
        <v>1</v>
      </c>
      <c r="E282" s="5" t="s">
        <v>483</v>
      </c>
      <c r="F282" s="5" t="s">
        <v>16</v>
      </c>
      <c r="G282" s="5" t="s">
        <v>72</v>
      </c>
      <c r="H282" s="6" t="s">
        <v>345</v>
      </c>
      <c r="I282" s="6" t="s">
        <v>5</v>
      </c>
      <c r="J282" s="6"/>
      <c r="K282" s="6"/>
      <c r="L282" s="6">
        <v>0</v>
      </c>
      <c r="M282" s="6">
        <v>0</v>
      </c>
      <c r="N282" s="6">
        <v>0</v>
      </c>
      <c r="O282" s="6">
        <v>9</v>
      </c>
      <c r="P282" s="6">
        <v>0</v>
      </c>
      <c r="Q282" s="6"/>
      <c r="R282" s="6">
        <v>0</v>
      </c>
      <c r="S282" s="6">
        <v>0</v>
      </c>
      <c r="T282" s="6">
        <v>0</v>
      </c>
      <c r="U282" s="6">
        <v>9</v>
      </c>
      <c r="V282" s="6">
        <v>0</v>
      </c>
      <c r="W282" s="6">
        <v>0</v>
      </c>
      <c r="X282" s="6">
        <v>9</v>
      </c>
      <c r="Y282" s="6">
        <v>5</v>
      </c>
      <c r="Z282" s="23">
        <v>55.5555555555555</v>
      </c>
    </row>
    <row r="283" spans="1:26" x14ac:dyDescent="0.25">
      <c r="A283" s="4">
        <v>7</v>
      </c>
      <c r="B283" s="4" t="s">
        <v>480</v>
      </c>
      <c r="C283" s="5" t="s">
        <v>486</v>
      </c>
      <c r="D283" s="6" t="s">
        <v>1</v>
      </c>
      <c r="E283" s="5" t="s">
        <v>484</v>
      </c>
      <c r="F283" s="5" t="s">
        <v>16</v>
      </c>
      <c r="G283" s="5" t="s">
        <v>72</v>
      </c>
      <c r="H283" s="6" t="s">
        <v>345</v>
      </c>
      <c r="I283" s="6" t="s">
        <v>5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6</v>
      </c>
      <c r="P283" s="6">
        <v>0</v>
      </c>
      <c r="Q283" s="6">
        <v>0</v>
      </c>
      <c r="R283" s="6">
        <v>0</v>
      </c>
      <c r="S283" s="6">
        <v>0</v>
      </c>
      <c r="T283" s="6">
        <v>0</v>
      </c>
      <c r="U283" s="6">
        <v>6</v>
      </c>
      <c r="V283" s="6">
        <v>0</v>
      </c>
      <c r="W283" s="6">
        <v>0</v>
      </c>
      <c r="X283" s="6">
        <v>6</v>
      </c>
      <c r="Y283" s="6">
        <v>3</v>
      </c>
      <c r="Z283" s="23">
        <v>50</v>
      </c>
    </row>
    <row r="284" spans="1:26" x14ac:dyDescent="0.25">
      <c r="A284" s="4">
        <v>9</v>
      </c>
      <c r="B284" s="4" t="s">
        <v>509</v>
      </c>
      <c r="C284" s="5" t="s">
        <v>248</v>
      </c>
      <c r="D284" s="6" t="s">
        <v>1</v>
      </c>
      <c r="E284" s="5" t="s">
        <v>335</v>
      </c>
      <c r="F284" s="5" t="s">
        <v>3</v>
      </c>
      <c r="G284" s="5" t="s">
        <v>72</v>
      </c>
      <c r="H284" s="6" t="s">
        <v>345</v>
      </c>
      <c r="I284" s="6" t="s">
        <v>5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20</v>
      </c>
      <c r="P284" s="6">
        <v>0</v>
      </c>
      <c r="Q284" s="6">
        <v>4</v>
      </c>
      <c r="R284" s="6">
        <v>0</v>
      </c>
      <c r="S284" s="6">
        <v>0</v>
      </c>
      <c r="T284" s="6">
        <v>0</v>
      </c>
      <c r="U284" s="6">
        <v>20</v>
      </c>
      <c r="V284" s="6">
        <v>0</v>
      </c>
      <c r="W284" s="6">
        <v>0</v>
      </c>
      <c r="X284" s="6">
        <v>20</v>
      </c>
      <c r="Y284" s="6">
        <v>7</v>
      </c>
      <c r="Z284" s="23">
        <v>35</v>
      </c>
    </row>
    <row r="285" spans="1:26" x14ac:dyDescent="0.25">
      <c r="A285" s="4">
        <v>9</v>
      </c>
      <c r="B285" s="4" t="s">
        <v>511</v>
      </c>
      <c r="C285" s="5" t="s">
        <v>248</v>
      </c>
      <c r="D285" s="6" t="s">
        <v>1</v>
      </c>
      <c r="E285" s="5" t="s">
        <v>336</v>
      </c>
      <c r="F285" s="5" t="s">
        <v>16</v>
      </c>
      <c r="G285" s="5" t="s">
        <v>72</v>
      </c>
      <c r="H285" s="6" t="s">
        <v>345</v>
      </c>
      <c r="I285" s="6" t="s">
        <v>25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1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1</v>
      </c>
      <c r="V285" s="6">
        <v>0</v>
      </c>
      <c r="W285" s="6">
        <v>0</v>
      </c>
      <c r="X285" s="6">
        <v>1</v>
      </c>
      <c r="Y285" s="6">
        <v>1</v>
      </c>
      <c r="Z285" s="23">
        <v>100</v>
      </c>
    </row>
    <row r="286" spans="1:26" x14ac:dyDescent="0.25">
      <c r="A286" s="4">
        <v>3</v>
      </c>
      <c r="B286" s="4" t="s">
        <v>451</v>
      </c>
      <c r="C286" s="5" t="s">
        <v>440</v>
      </c>
      <c r="D286" s="6" t="s">
        <v>1</v>
      </c>
      <c r="E286" s="5" t="s">
        <v>444</v>
      </c>
      <c r="F286" s="5" t="s">
        <v>3</v>
      </c>
      <c r="G286" s="5" t="s">
        <v>72</v>
      </c>
      <c r="H286" s="6" t="s">
        <v>345</v>
      </c>
      <c r="I286" s="6" t="s">
        <v>5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7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7</v>
      </c>
      <c r="V286" s="6">
        <v>0</v>
      </c>
      <c r="W286" s="6">
        <v>0</v>
      </c>
      <c r="X286" s="6">
        <v>7</v>
      </c>
      <c r="Y286" s="6">
        <v>7</v>
      </c>
      <c r="Z286" s="23">
        <v>100</v>
      </c>
    </row>
    <row r="287" spans="1:26" ht="45" x14ac:dyDescent="0.25">
      <c r="A287" s="4">
        <v>13</v>
      </c>
      <c r="B287" s="4" t="s">
        <v>544</v>
      </c>
      <c r="C287" s="5" t="s">
        <v>552</v>
      </c>
      <c r="D287" s="6" t="s">
        <v>1</v>
      </c>
      <c r="E287" s="5" t="s">
        <v>553</v>
      </c>
      <c r="F287" s="5" t="s">
        <v>16</v>
      </c>
      <c r="G287" s="5" t="s">
        <v>73</v>
      </c>
      <c r="H287" s="6" t="s">
        <v>344</v>
      </c>
      <c r="I287" s="6" t="s">
        <v>5</v>
      </c>
      <c r="J287" s="6">
        <v>10</v>
      </c>
      <c r="K287" s="6">
        <v>5</v>
      </c>
      <c r="L287" s="6">
        <v>0</v>
      </c>
      <c r="M287" s="6">
        <v>0</v>
      </c>
      <c r="N287" s="6">
        <v>0</v>
      </c>
      <c r="O287" s="6">
        <v>5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15</v>
      </c>
      <c r="V287" s="6">
        <v>0</v>
      </c>
      <c r="W287" s="6">
        <v>0</v>
      </c>
      <c r="X287" s="6">
        <v>15</v>
      </c>
      <c r="Y287" s="6">
        <v>5</v>
      </c>
      <c r="Z287" s="23">
        <v>33.3333333333333</v>
      </c>
    </row>
    <row r="288" spans="1:26" x14ac:dyDescent="0.25">
      <c r="A288" s="4">
        <v>6</v>
      </c>
      <c r="B288" s="4" t="s">
        <v>464</v>
      </c>
      <c r="C288" s="5" t="s">
        <v>105</v>
      </c>
      <c r="D288" s="6" t="s">
        <v>1</v>
      </c>
      <c r="E288" s="5" t="s">
        <v>337</v>
      </c>
      <c r="F288" s="5" t="s">
        <v>16</v>
      </c>
      <c r="G288" s="5" t="s">
        <v>72</v>
      </c>
      <c r="H288" s="6" t="s">
        <v>345</v>
      </c>
      <c r="I288" s="6" t="s">
        <v>5</v>
      </c>
      <c r="J288" s="6">
        <v>20</v>
      </c>
      <c r="K288" s="6">
        <v>10</v>
      </c>
      <c r="L288" s="6">
        <v>0</v>
      </c>
      <c r="M288" s="6">
        <v>20</v>
      </c>
      <c r="N288" s="6">
        <v>0</v>
      </c>
      <c r="O288" s="6">
        <v>10</v>
      </c>
      <c r="P288" s="6">
        <v>0</v>
      </c>
      <c r="Q288" s="6">
        <v>10</v>
      </c>
      <c r="R288" s="6">
        <v>0</v>
      </c>
      <c r="S288" s="6">
        <v>0</v>
      </c>
      <c r="T288" s="6">
        <v>0</v>
      </c>
      <c r="U288" s="6">
        <v>30</v>
      </c>
      <c r="V288" s="6">
        <v>0</v>
      </c>
      <c r="W288" s="6">
        <v>0</v>
      </c>
      <c r="X288" s="6">
        <v>30</v>
      </c>
      <c r="Y288" s="6">
        <v>8</v>
      </c>
      <c r="Z288" s="23">
        <v>26.6666666666666</v>
      </c>
    </row>
    <row r="289" spans="1:28" x14ac:dyDescent="0.25">
      <c r="A289" s="4">
        <v>6</v>
      </c>
      <c r="B289" s="4" t="s">
        <v>477</v>
      </c>
      <c r="C289" s="5" t="s">
        <v>479</v>
      </c>
      <c r="D289" s="6" t="s">
        <v>1</v>
      </c>
      <c r="E289" s="5" t="s">
        <v>473</v>
      </c>
      <c r="F289" s="5" t="s">
        <v>3</v>
      </c>
      <c r="G289" s="5" t="s">
        <v>72</v>
      </c>
      <c r="H289" s="6" t="s">
        <v>345</v>
      </c>
      <c r="I289" s="6" t="s">
        <v>5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3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3</v>
      </c>
      <c r="V289" s="6">
        <v>0</v>
      </c>
      <c r="W289" s="6">
        <v>0</v>
      </c>
      <c r="X289" s="6">
        <v>3</v>
      </c>
      <c r="Y289" s="6">
        <v>5</v>
      </c>
      <c r="Z289" s="23">
        <v>166.666666666666</v>
      </c>
    </row>
    <row r="290" spans="1:28" ht="45" x14ac:dyDescent="0.25">
      <c r="A290" s="4">
        <v>10</v>
      </c>
      <c r="B290" s="4" t="s">
        <v>517</v>
      </c>
      <c r="C290" s="5" t="s">
        <v>515</v>
      </c>
      <c r="D290" s="6" t="s">
        <v>70</v>
      </c>
      <c r="E290" s="5" t="s">
        <v>516</v>
      </c>
      <c r="F290" s="5" t="s">
        <v>3</v>
      </c>
      <c r="G290" s="5" t="s">
        <v>73</v>
      </c>
      <c r="H290" s="6" t="s">
        <v>344</v>
      </c>
      <c r="I290" s="6" t="s">
        <v>5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22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22</v>
      </c>
      <c r="V290" s="6">
        <v>0</v>
      </c>
      <c r="W290" s="6">
        <v>11</v>
      </c>
      <c r="X290" s="6">
        <v>33</v>
      </c>
      <c r="Y290" s="6">
        <v>20</v>
      </c>
      <c r="Z290" s="23">
        <v>60.606060606060602</v>
      </c>
    </row>
    <row r="291" spans="1:28" x14ac:dyDescent="0.25">
      <c r="A291" s="4" t="s">
        <v>372</v>
      </c>
      <c r="B291" s="4" t="s">
        <v>397</v>
      </c>
      <c r="C291" s="5" t="s">
        <v>434</v>
      </c>
      <c r="D291" s="6" t="s">
        <v>1</v>
      </c>
      <c r="E291" s="5" t="s">
        <v>338</v>
      </c>
      <c r="F291" s="5" t="s">
        <v>16</v>
      </c>
      <c r="G291" s="5" t="s">
        <v>72</v>
      </c>
      <c r="H291" s="6" t="s">
        <v>345</v>
      </c>
      <c r="I291" s="6" t="s">
        <v>5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31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31</v>
      </c>
      <c r="V291" s="6">
        <v>0</v>
      </c>
      <c r="W291" s="6">
        <v>0</v>
      </c>
      <c r="X291" s="6">
        <v>31</v>
      </c>
      <c r="Y291" s="6">
        <v>8</v>
      </c>
      <c r="Z291" s="23">
        <v>25.806451612903199</v>
      </c>
    </row>
    <row r="292" spans="1:28" x14ac:dyDescent="0.25">
      <c r="A292" s="4">
        <v>3</v>
      </c>
      <c r="B292" s="4" t="s">
        <v>416</v>
      </c>
      <c r="C292" s="5" t="s">
        <v>441</v>
      </c>
      <c r="D292" s="6" t="s">
        <v>1</v>
      </c>
      <c r="E292" s="5" t="s">
        <v>445</v>
      </c>
      <c r="F292" s="5" t="s">
        <v>16</v>
      </c>
      <c r="G292" s="5" t="s">
        <v>72</v>
      </c>
      <c r="H292" s="6" t="s">
        <v>345</v>
      </c>
      <c r="I292" s="6" t="s">
        <v>5</v>
      </c>
      <c r="J292" s="6">
        <v>25</v>
      </c>
      <c r="K292" s="6">
        <v>4</v>
      </c>
      <c r="L292" s="6">
        <v>0</v>
      </c>
      <c r="M292" s="6">
        <v>0</v>
      </c>
      <c r="N292" s="6">
        <v>0</v>
      </c>
      <c r="O292" s="6">
        <v>9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34</v>
      </c>
      <c r="V292" s="6">
        <v>0</v>
      </c>
      <c r="W292" s="6">
        <v>0</v>
      </c>
      <c r="X292" s="6">
        <v>34</v>
      </c>
      <c r="Y292" s="6">
        <v>19</v>
      </c>
      <c r="Z292" s="23">
        <v>55.8823529411764</v>
      </c>
    </row>
    <row r="293" spans="1:28" x14ac:dyDescent="0.25">
      <c r="A293" s="4">
        <v>3</v>
      </c>
      <c r="B293" s="4" t="s">
        <v>450</v>
      </c>
      <c r="C293" s="5" t="s">
        <v>442</v>
      </c>
      <c r="D293" s="6" t="s">
        <v>1</v>
      </c>
      <c r="E293" s="5" t="s">
        <v>446</v>
      </c>
      <c r="F293" s="5" t="s">
        <v>3</v>
      </c>
      <c r="G293" s="5" t="s">
        <v>72</v>
      </c>
      <c r="H293" s="6" t="s">
        <v>345</v>
      </c>
      <c r="I293" s="6" t="s">
        <v>5</v>
      </c>
      <c r="J293" s="6">
        <v>3</v>
      </c>
      <c r="K293" s="6">
        <v>1</v>
      </c>
      <c r="L293" s="6">
        <v>0</v>
      </c>
      <c r="M293" s="6">
        <v>0</v>
      </c>
      <c r="N293" s="6">
        <v>0</v>
      </c>
      <c r="O293" s="6">
        <v>6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9</v>
      </c>
      <c r="V293" s="6">
        <v>2</v>
      </c>
      <c r="W293" s="6">
        <v>0</v>
      </c>
      <c r="X293" s="6">
        <v>11</v>
      </c>
      <c r="Y293" s="6">
        <v>8</v>
      </c>
      <c r="Z293" s="23">
        <v>72.727272727272705</v>
      </c>
    </row>
    <row r="294" spans="1:28" x14ac:dyDescent="0.25">
      <c r="A294" s="4">
        <v>9</v>
      </c>
      <c r="B294" s="4" t="s">
        <v>512</v>
      </c>
      <c r="C294" s="5" t="s">
        <v>248</v>
      </c>
      <c r="D294" s="6" t="s">
        <v>1</v>
      </c>
      <c r="E294" s="5" t="s">
        <v>339</v>
      </c>
      <c r="F294" s="5" t="s">
        <v>16</v>
      </c>
      <c r="G294" s="5" t="s">
        <v>72</v>
      </c>
      <c r="H294" s="6" t="s">
        <v>345</v>
      </c>
      <c r="I294" s="6" t="s">
        <v>25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3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3</v>
      </c>
      <c r="V294" s="6">
        <v>0</v>
      </c>
      <c r="W294" s="6">
        <v>0</v>
      </c>
      <c r="X294" s="6">
        <v>3</v>
      </c>
      <c r="Y294" s="6">
        <v>3</v>
      </c>
      <c r="Z294" s="23">
        <v>100</v>
      </c>
    </row>
    <row r="295" spans="1:28" ht="45" x14ac:dyDescent="0.25">
      <c r="A295" s="4">
        <v>4</v>
      </c>
      <c r="B295" s="4" t="s">
        <v>424</v>
      </c>
      <c r="C295" s="5" t="s">
        <v>340</v>
      </c>
      <c r="D295" s="6" t="s">
        <v>70</v>
      </c>
      <c r="E295" s="5" t="s">
        <v>341</v>
      </c>
      <c r="F295" s="5" t="s">
        <v>3</v>
      </c>
      <c r="G295" s="5" t="s">
        <v>73</v>
      </c>
      <c r="H295" s="6" t="s">
        <v>344</v>
      </c>
      <c r="I295" s="6" t="s">
        <v>5</v>
      </c>
      <c r="J295" s="6">
        <v>17</v>
      </c>
      <c r="K295" s="6">
        <v>8</v>
      </c>
      <c r="L295" s="6">
        <v>0</v>
      </c>
      <c r="M295" s="6">
        <v>0</v>
      </c>
      <c r="N295" s="6">
        <v>0</v>
      </c>
      <c r="O295" s="6">
        <v>13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30</v>
      </c>
      <c r="V295" s="6">
        <v>0</v>
      </c>
      <c r="W295" s="6">
        <v>0</v>
      </c>
      <c r="X295" s="6">
        <v>30</v>
      </c>
      <c r="Y295" s="6">
        <v>20</v>
      </c>
      <c r="Z295" s="23">
        <v>66.6666666666666</v>
      </c>
    </row>
    <row r="296" spans="1:28" x14ac:dyDescent="0.25">
      <c r="A296" s="4">
        <v>12</v>
      </c>
      <c r="B296" s="4" t="s">
        <v>536</v>
      </c>
      <c r="C296" s="5" t="s">
        <v>32</v>
      </c>
      <c r="D296" s="6" t="s">
        <v>1</v>
      </c>
      <c r="E296" s="5" t="s">
        <v>543</v>
      </c>
      <c r="F296" s="5" t="s">
        <v>3</v>
      </c>
      <c r="G296" s="5" t="s">
        <v>72</v>
      </c>
      <c r="H296" s="6" t="s">
        <v>345</v>
      </c>
      <c r="I296" s="6" t="s">
        <v>5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13</v>
      </c>
      <c r="P296" s="6">
        <v>0</v>
      </c>
      <c r="Q296" s="6">
        <v>0</v>
      </c>
      <c r="R296" s="6">
        <v>0</v>
      </c>
      <c r="S296" s="6">
        <v>0</v>
      </c>
      <c r="T296" s="6">
        <v>0</v>
      </c>
      <c r="U296" s="6">
        <v>13</v>
      </c>
      <c r="V296" s="6">
        <v>0</v>
      </c>
      <c r="W296" s="6">
        <v>0</v>
      </c>
      <c r="X296" s="6">
        <v>13</v>
      </c>
      <c r="Y296" s="6">
        <v>13</v>
      </c>
      <c r="Z296" s="23">
        <v>100</v>
      </c>
    </row>
    <row r="297" spans="1:28" x14ac:dyDescent="0.25">
      <c r="A297" s="4">
        <v>12</v>
      </c>
      <c r="B297" s="4" t="s">
        <v>536</v>
      </c>
      <c r="C297" s="5" t="s">
        <v>62</v>
      </c>
      <c r="D297" s="6" t="s">
        <v>1</v>
      </c>
      <c r="E297" s="5" t="s">
        <v>342</v>
      </c>
      <c r="F297" s="5" t="s">
        <v>3</v>
      </c>
      <c r="G297" s="5" t="s">
        <v>72</v>
      </c>
      <c r="H297" s="6" t="s">
        <v>345</v>
      </c>
      <c r="I297" s="6" t="s">
        <v>5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10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10</v>
      </c>
      <c r="V297" s="6">
        <v>0</v>
      </c>
      <c r="W297" s="6">
        <v>0</v>
      </c>
      <c r="X297" s="6">
        <v>10</v>
      </c>
      <c r="Y297" s="6">
        <v>2</v>
      </c>
      <c r="Z297" s="23">
        <v>20</v>
      </c>
    </row>
    <row r="298" spans="1:28" ht="30" x14ac:dyDescent="0.25">
      <c r="A298" s="4">
        <v>12</v>
      </c>
      <c r="B298" s="4" t="s">
        <v>536</v>
      </c>
      <c r="C298" s="5" t="s">
        <v>32</v>
      </c>
      <c r="D298" s="6" t="s">
        <v>1</v>
      </c>
      <c r="E298" s="5" t="s">
        <v>343</v>
      </c>
      <c r="F298" s="5" t="s">
        <v>3</v>
      </c>
      <c r="G298" s="5" t="s">
        <v>72</v>
      </c>
      <c r="H298" s="6" t="s">
        <v>345</v>
      </c>
      <c r="I298" s="6" t="s">
        <v>5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27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27</v>
      </c>
      <c r="V298" s="6">
        <v>0</v>
      </c>
      <c r="W298" s="6">
        <v>0</v>
      </c>
      <c r="X298" s="6">
        <v>27</v>
      </c>
      <c r="Y298" s="6">
        <v>20</v>
      </c>
      <c r="Z298" s="23">
        <v>74.074074074074005</v>
      </c>
    </row>
    <row r="299" spans="1:28" ht="75" x14ac:dyDescent="0.25">
      <c r="A299" s="31"/>
      <c r="B299" s="31"/>
      <c r="C299" s="31"/>
      <c r="D299" s="31"/>
      <c r="E299" s="31"/>
      <c r="F299" s="31"/>
      <c r="G299" s="31"/>
      <c r="H299" s="31"/>
      <c r="I299" s="32"/>
      <c r="J299" s="1" t="s">
        <v>355</v>
      </c>
      <c r="K299" s="1" t="s">
        <v>356</v>
      </c>
      <c r="L299" s="1" t="s">
        <v>357</v>
      </c>
      <c r="M299" s="1" t="s">
        <v>358</v>
      </c>
      <c r="N299" s="1" t="s">
        <v>362</v>
      </c>
      <c r="O299" s="1" t="s">
        <v>359</v>
      </c>
      <c r="P299" s="1" t="s">
        <v>360</v>
      </c>
      <c r="Q299" s="1" t="s">
        <v>361</v>
      </c>
      <c r="R299" s="1" t="s">
        <v>363</v>
      </c>
      <c r="S299" s="1" t="s">
        <v>364</v>
      </c>
      <c r="T299" s="1" t="s">
        <v>365</v>
      </c>
      <c r="U299" s="1" t="s">
        <v>366</v>
      </c>
      <c r="V299" s="1" t="s">
        <v>367</v>
      </c>
      <c r="W299" s="1" t="s">
        <v>368</v>
      </c>
      <c r="X299" s="1" t="s">
        <v>369</v>
      </c>
      <c r="Y299" s="1" t="s">
        <v>370</v>
      </c>
      <c r="Z299" s="22" t="s">
        <v>371</v>
      </c>
    </row>
    <row r="300" spans="1:28" ht="24" x14ac:dyDescent="0.25">
      <c r="A300" s="30" t="s">
        <v>374</v>
      </c>
      <c r="B300" s="30"/>
      <c r="C300" s="30"/>
      <c r="D300" s="30"/>
      <c r="E300" s="30"/>
      <c r="F300" s="30"/>
      <c r="G300" s="30"/>
      <c r="H300" s="30"/>
      <c r="I300" s="30"/>
      <c r="J300" s="17">
        <f>SUM(J2:J298)</f>
        <v>3193</v>
      </c>
      <c r="K300" s="17">
        <f t="shared" ref="K300:Y300" si="0">SUM(K2:K298)</f>
        <v>1035</v>
      </c>
      <c r="L300" s="17">
        <f t="shared" si="0"/>
        <v>185</v>
      </c>
      <c r="M300" s="17">
        <f t="shared" si="0"/>
        <v>193</v>
      </c>
      <c r="N300" s="17">
        <f t="shared" si="0"/>
        <v>28</v>
      </c>
      <c r="O300" s="17">
        <f t="shared" si="0"/>
        <v>5135</v>
      </c>
      <c r="P300" s="17">
        <f t="shared" si="0"/>
        <v>587</v>
      </c>
      <c r="Q300" s="17">
        <f t="shared" si="0"/>
        <v>1173</v>
      </c>
      <c r="R300" s="17">
        <f>SUM(R2:R298)</f>
        <v>8</v>
      </c>
      <c r="S300" s="17">
        <f t="shared" si="0"/>
        <v>55</v>
      </c>
      <c r="T300" s="17">
        <f t="shared" si="0"/>
        <v>0</v>
      </c>
      <c r="U300" s="17">
        <f t="shared" si="0"/>
        <v>8393</v>
      </c>
      <c r="V300" s="17">
        <f t="shared" si="0"/>
        <v>74</v>
      </c>
      <c r="W300" s="17">
        <f t="shared" si="0"/>
        <v>15</v>
      </c>
      <c r="X300" s="17">
        <f t="shared" si="0"/>
        <v>8482</v>
      </c>
      <c r="Y300" s="17">
        <f>SUM(Y2:Y298)</f>
        <v>6760</v>
      </c>
      <c r="Z300" s="44">
        <f>Y300/U300</f>
        <v>0.80543309901108062</v>
      </c>
    </row>
    <row r="301" spans="1:28" ht="24" customHeight="1" x14ac:dyDescent="0.25">
      <c r="A301" s="30" t="s">
        <v>377</v>
      </c>
      <c r="B301" s="30"/>
      <c r="C301" s="30"/>
      <c r="D301" s="30"/>
      <c r="E301" s="30"/>
      <c r="F301" s="30"/>
      <c r="G301" s="30"/>
      <c r="H301" s="30"/>
      <c r="I301" s="30"/>
      <c r="J301" s="15">
        <f>SUM(J2,J4:J5,J8:J9,J12:J15,J17:J20,J22,J26:J27,J31:J35,J37:J43,J45:J50,J53:J55,J62,J67:J68,J73,J88:J90,J94:J98,J100,J102:J105,J107:J110,J129,J154,J157,J165:J167,J173:J174,J176:J180,J184,J188,J191,J193:J196,J201,J215:J217,J224,J233,J236,J239,J242:J248,J250,J252:J253,J257:J266,J271:J272,J275:J276,J278:J281,J284,J286,J289:J290,J293,J295:J298)</f>
        <v>1349</v>
      </c>
      <c r="K301" s="15">
        <f t="shared" ref="K301:Y301" si="1">SUM(K2,K4:K5,K8:K9,K12:K15,K17:K20,K22,K26:K27,K31:K35,K37:K43,K45:K50,K53:K55,K62,K67:K68,K73,K88:K90,K94:K98,K100,K102:K105,K107:K110,K129,K154,K157,K165:K167,K173:K174,K176:K180,K184,K188,K191,K193:K196,K201,K215:K217,K224,K233,K236,K239,K242:K248,K250,K252:K253,K257:K266,K271:K272,K275:K276,K278:K281,K284,K286,K289:K290,K293,K295:K298)</f>
        <v>389</v>
      </c>
      <c r="L301" s="15">
        <f t="shared" si="1"/>
        <v>0</v>
      </c>
      <c r="M301" s="15">
        <f t="shared" si="1"/>
        <v>56</v>
      </c>
      <c r="N301" s="15">
        <f t="shared" si="1"/>
        <v>15</v>
      </c>
      <c r="O301" s="15">
        <f t="shared" si="1"/>
        <v>2313</v>
      </c>
      <c r="P301" s="15">
        <f t="shared" si="1"/>
        <v>0</v>
      </c>
      <c r="Q301" s="15">
        <f>SUM(Q2,Q4:Q5,Q8:Q9,Q12:Q15,Q17:Q20,Q22,Q26:Q27,Q31:Q35,Q37:Q43,Q45:Q50,Q53:Q55,Q62,Q67:Q68,Q73,Q88:Q90,Q94:Q98,Q100,Q102:Q105,Q107:Q110,Q129,Q154,Q157,Q165:Q167,Q173:Q174,Q176:Q180,Q184,Q188,Q191,Q193:Q196,Q201,Q215:Q217,Q224,Q233,Q236,Q239,Q242:Q248,Q250,Q252:Q253,Q257:Q266,Q271:Q272,Q275:Q276,Q278:Q281,Q284,Q286,Q289:Q290,Q293,Q295:Q298)</f>
        <v>151</v>
      </c>
      <c r="R301" s="15">
        <f t="shared" si="1"/>
        <v>0</v>
      </c>
      <c r="S301" s="15">
        <f t="shared" si="1"/>
        <v>45</v>
      </c>
      <c r="T301" s="15">
        <f t="shared" si="1"/>
        <v>0</v>
      </c>
      <c r="U301" s="15">
        <f t="shared" si="1"/>
        <v>3707</v>
      </c>
      <c r="V301" s="15">
        <f t="shared" si="1"/>
        <v>74</v>
      </c>
      <c r="W301" s="15">
        <f t="shared" si="1"/>
        <v>15</v>
      </c>
      <c r="X301" s="15">
        <f t="shared" si="1"/>
        <v>3796</v>
      </c>
      <c r="Y301" s="15">
        <f>SUM(Y2,Y4:Y5,Y8:Y9,Y12:Y15,Y17:Y20,Y22,Y26:Y27,Y31:Y35,Y37:Y43,Y45:Y50,Y53:Y55,Y62,Y67:Y68,Y73,Y88:Y90,Y94:Y98,Y100,Y102:Y105,Y107:Y110,Y129,Y154,Y157,Y165:Y167,Y173:Y174,Y176:Y180,Y184,Y188,Y191,Y193:Y196,Y201,Y215:Y217,Y224,Y233,Y236,Y239,Y242:Y248,Y250,Y252:Y253,Y257:Y266,Y271:Y272,Y275:Y276,Y278:Y281,Y284,Y286,Y289:Y290,Y293,Y295:Y298)</f>
        <v>2657</v>
      </c>
      <c r="Z301" s="45">
        <f t="shared" ref="Z301:Z308" si="2">Y301/U301</f>
        <v>0.71675209063933099</v>
      </c>
      <c r="AB301" s="7">
        <f>U301-Y301</f>
        <v>1050</v>
      </c>
    </row>
    <row r="302" spans="1:28" ht="24" customHeight="1" x14ac:dyDescent="0.25">
      <c r="A302" s="30" t="s">
        <v>378</v>
      </c>
      <c r="B302" s="30"/>
      <c r="C302" s="30"/>
      <c r="D302" s="30"/>
      <c r="E302" s="30"/>
      <c r="F302" s="30"/>
      <c r="G302" s="30"/>
      <c r="H302" s="30"/>
      <c r="I302" s="30"/>
      <c r="J302" s="16">
        <f>SUM(J6,J21,J44,J57,J81,J117:J121,J124:J126,J155:J156,J160,J162,J175,J190,J198:J200,J225,J238,J240:J241,J249,J251,J254:J256,J267:J270,J273:J274,J277,J282:J283,J285,J287:J288,J291:J292,J294)</f>
        <v>593</v>
      </c>
      <c r="K302" s="16">
        <f t="shared" ref="K302:O302" si="3">SUM(K6,K21,K44,K57,K81,K117:K121,K124:K126,K155:K156,K160,K162,K175,K190,K198:K200,K225,K238,K240:K241,K249,K251,K254:K256,K267:K270,K273:K274,K277,K282:K283,K285,K287:K288,K291:K292,K294)</f>
        <v>206</v>
      </c>
      <c r="L302" s="16">
        <f t="shared" si="3"/>
        <v>0</v>
      </c>
      <c r="M302" s="16">
        <f t="shared" si="3"/>
        <v>38</v>
      </c>
      <c r="N302" s="16">
        <f t="shared" si="3"/>
        <v>8</v>
      </c>
      <c r="O302" s="16">
        <f t="shared" si="3"/>
        <v>507</v>
      </c>
      <c r="P302" s="16">
        <f t="shared" ref="P302:Y302" si="4">SUM(P6,P21,P44,P57,P81,P117:P121,P124:P126,P155:P156,P160,P162,P175,P190,P198:P200,P225,P238,P240:P241,P249,P251,P254:P256,P267:P270,P273:P274,P277,P282:P283,P285,P287:P288,P291:P292,P294)</f>
        <v>0</v>
      </c>
      <c r="Q302" s="16">
        <f t="shared" si="4"/>
        <v>83</v>
      </c>
      <c r="R302" s="16">
        <f t="shared" si="4"/>
        <v>8</v>
      </c>
      <c r="S302" s="16">
        <f t="shared" si="4"/>
        <v>3</v>
      </c>
      <c r="T302" s="16">
        <f t="shared" si="4"/>
        <v>0</v>
      </c>
      <c r="U302" s="16">
        <f t="shared" si="4"/>
        <v>1113</v>
      </c>
      <c r="V302" s="16">
        <f t="shared" si="4"/>
        <v>0</v>
      </c>
      <c r="W302" s="16">
        <f t="shared" si="4"/>
        <v>0</v>
      </c>
      <c r="X302" s="16">
        <f t="shared" si="4"/>
        <v>1113</v>
      </c>
      <c r="Y302" s="16">
        <f t="shared" si="4"/>
        <v>776</v>
      </c>
      <c r="Z302" s="45">
        <f t="shared" si="2"/>
        <v>0.69721473495058406</v>
      </c>
      <c r="AB302" s="7">
        <f>U302-Y302</f>
        <v>337</v>
      </c>
    </row>
    <row r="303" spans="1:28" ht="24" customHeight="1" x14ac:dyDescent="0.25">
      <c r="A303" s="30" t="s">
        <v>379</v>
      </c>
      <c r="B303" s="30"/>
      <c r="C303" s="30"/>
      <c r="D303" s="30"/>
      <c r="E303" s="30"/>
      <c r="F303" s="30"/>
      <c r="G303" s="30"/>
      <c r="H303" s="30"/>
      <c r="I303" s="30"/>
      <c r="J303" s="16">
        <f>SUM(J3,J7,J10:J11,J16,J23:J25,J28:J30,J51:J52,J56,J58:J61,J63:J66,J69:J70,J72,J74:J80,J86:J87,J91:J93,J99,J101,J106,J111:J116,J127:J128,J139:J153,J158,J161,J163:J164,J170:J171,J187,J192,J197,J214,J218:J221,J223,J226,J228,J232)</f>
        <v>767</v>
      </c>
      <c r="K303" s="16">
        <f t="shared" ref="K303:Y303" si="5">SUM(K3,K7,K10:K11,K16,K23:K25,K28:K30,K51:K52,K56,K58:K61,K63:K66,K69:K70,K72,K74:K80,K86:K87,K91:K93,K99,K101,K106,K111:K116,K127:K128,K139:K153,K158,K161,K163:K164,K170:K171,K187,K192,K197,K214,K218:K221,K223,K226,K228,K232)</f>
        <v>293</v>
      </c>
      <c r="L303" s="16">
        <f t="shared" si="5"/>
        <v>185</v>
      </c>
      <c r="M303" s="16">
        <f t="shared" si="5"/>
        <v>41</v>
      </c>
      <c r="N303" s="16">
        <f t="shared" si="5"/>
        <v>0</v>
      </c>
      <c r="O303" s="16">
        <f t="shared" si="5"/>
        <v>2061</v>
      </c>
      <c r="P303" s="16">
        <f t="shared" si="5"/>
        <v>587</v>
      </c>
      <c r="Q303" s="16">
        <f t="shared" si="5"/>
        <v>868</v>
      </c>
      <c r="R303" s="16">
        <f>SUM(R3,R7,R10:R11,R16,R23:R25,R28:R30,R51:R52,R56,R58:R61,R63:R66,R69:R70,R72,R74:R80,R86:R87,R91:R93,R99,R101,R106,R111:R116,R127:R128,R139:R153,R158,R161,R163:R164,R170:R171,R187,R192,R197,R214,R218:R221,R223,R226,R228,R232)</f>
        <v>0</v>
      </c>
      <c r="S303" s="16">
        <f t="shared" si="5"/>
        <v>0</v>
      </c>
      <c r="T303" s="16">
        <f t="shared" si="5"/>
        <v>0</v>
      </c>
      <c r="U303" s="16">
        <f t="shared" si="5"/>
        <v>2828</v>
      </c>
      <c r="V303" s="16">
        <f t="shared" si="5"/>
        <v>0</v>
      </c>
      <c r="W303" s="16">
        <f t="shared" si="5"/>
        <v>0</v>
      </c>
      <c r="X303" s="16">
        <f t="shared" si="5"/>
        <v>2828</v>
      </c>
      <c r="Y303" s="16">
        <f t="shared" si="5"/>
        <v>2601</v>
      </c>
      <c r="Z303" s="46">
        <f t="shared" si="2"/>
        <v>0.91973125884016971</v>
      </c>
      <c r="AB303" s="7">
        <f>AB301+AB302</f>
        <v>1387</v>
      </c>
    </row>
    <row r="304" spans="1:28" ht="24" customHeight="1" x14ac:dyDescent="0.25">
      <c r="A304" s="34" t="s">
        <v>380</v>
      </c>
      <c r="B304" s="35"/>
      <c r="C304" s="35"/>
      <c r="D304" s="35"/>
      <c r="E304" s="35"/>
      <c r="F304" s="35"/>
      <c r="G304" s="35"/>
      <c r="H304" s="35"/>
      <c r="I304" s="36"/>
      <c r="J304" s="16">
        <f>SUM(J227)</f>
        <v>0</v>
      </c>
      <c r="K304" s="16">
        <f t="shared" ref="K304:Y304" si="6">SUM(K227)</f>
        <v>0</v>
      </c>
      <c r="L304" s="16">
        <f t="shared" si="6"/>
        <v>0</v>
      </c>
      <c r="M304" s="16">
        <f t="shared" si="6"/>
        <v>0</v>
      </c>
      <c r="N304" s="16">
        <f t="shared" si="6"/>
        <v>0</v>
      </c>
      <c r="O304" s="16">
        <f t="shared" si="6"/>
        <v>0</v>
      </c>
      <c r="P304" s="16">
        <f t="shared" si="6"/>
        <v>0</v>
      </c>
      <c r="Q304" s="16">
        <f t="shared" si="6"/>
        <v>0</v>
      </c>
      <c r="R304" s="16">
        <f t="shared" si="6"/>
        <v>0</v>
      </c>
      <c r="S304" s="16">
        <f t="shared" si="6"/>
        <v>7</v>
      </c>
      <c r="T304" s="16">
        <f>SUM(T227)</f>
        <v>0</v>
      </c>
      <c r="U304" s="16">
        <f t="shared" si="6"/>
        <v>7</v>
      </c>
      <c r="V304" s="16">
        <f t="shared" si="6"/>
        <v>0</v>
      </c>
      <c r="W304" s="16">
        <f t="shared" si="6"/>
        <v>0</v>
      </c>
      <c r="X304" s="16">
        <f t="shared" si="6"/>
        <v>7</v>
      </c>
      <c r="Y304" s="16">
        <f t="shared" si="6"/>
        <v>0</v>
      </c>
      <c r="Z304" s="46">
        <f t="shared" si="2"/>
        <v>0</v>
      </c>
    </row>
    <row r="305" spans="1:26" ht="24" customHeight="1" x14ac:dyDescent="0.25">
      <c r="A305" s="30" t="s">
        <v>381</v>
      </c>
      <c r="B305" s="30"/>
      <c r="C305" s="30"/>
      <c r="D305" s="30"/>
      <c r="E305" s="30"/>
      <c r="F305" s="30"/>
      <c r="G305" s="30"/>
      <c r="H305" s="30"/>
      <c r="I305" s="30"/>
      <c r="J305" s="16">
        <f>SUM(J36,J71,J82:J84,J122:J123,J130:J138,J159,J168:J169,J172,J181:J183,J185:J186,J189,J202:J213,J222,J229:J231,J234:J235,J237)</f>
        <v>484</v>
      </c>
      <c r="K305" s="16">
        <f t="shared" ref="K305:X305" si="7">SUM(K36,K71,K82:K84,K122:K123,K130:K138,K159,K168:K169,K172,K181:K183,K185:K186,K189,K202:K213,K222,K229:K231,K234:K235,K237)</f>
        <v>147</v>
      </c>
      <c r="L305" s="16">
        <f t="shared" si="7"/>
        <v>0</v>
      </c>
      <c r="M305" s="16">
        <f t="shared" si="7"/>
        <v>58</v>
      </c>
      <c r="N305" s="16">
        <f t="shared" si="7"/>
        <v>5</v>
      </c>
      <c r="O305" s="16">
        <f t="shared" si="7"/>
        <v>229</v>
      </c>
      <c r="P305" s="16">
        <f t="shared" si="7"/>
        <v>0</v>
      </c>
      <c r="Q305" s="16">
        <f t="shared" si="7"/>
        <v>46</v>
      </c>
      <c r="R305" s="16">
        <f t="shared" si="7"/>
        <v>0</v>
      </c>
      <c r="S305" s="16">
        <f>SUM(S36,S71,S82:S84,S122:S123,S130:S138,S159,S168:S169,S172,S181:S183,S185:S186,S189,S202:S213,S222,S229:S231,S234:S235,S237)</f>
        <v>0</v>
      </c>
      <c r="T305" s="16">
        <f t="shared" si="7"/>
        <v>0</v>
      </c>
      <c r="U305" s="16">
        <f t="shared" si="7"/>
        <v>713</v>
      </c>
      <c r="V305" s="16">
        <f t="shared" si="7"/>
        <v>0</v>
      </c>
      <c r="W305" s="16">
        <f t="shared" si="7"/>
        <v>0</v>
      </c>
      <c r="X305" s="16">
        <f t="shared" si="7"/>
        <v>713</v>
      </c>
      <c r="Y305" s="16">
        <f>SUM(Y36,Y71,Y82:Y84,Y122:Y123,Y130:Y138,Y159,Y168:Y169,Y172,Y181:Y183,Y185:Y186,Y189,Y202:Y213,Y222,Y229:Y231,Y234:Y235,Y237)</f>
        <v>713</v>
      </c>
      <c r="Z305" s="46">
        <f t="shared" si="2"/>
        <v>1</v>
      </c>
    </row>
    <row r="306" spans="1:26" ht="24" customHeight="1" x14ac:dyDescent="0.25">
      <c r="A306" s="30" t="s">
        <v>382</v>
      </c>
      <c r="B306" s="30"/>
      <c r="C306" s="30"/>
      <c r="D306" s="30"/>
      <c r="E306" s="30"/>
      <c r="F306" s="30"/>
      <c r="G306" s="30"/>
      <c r="H306" s="30"/>
      <c r="I306" s="30"/>
      <c r="J306" s="16">
        <f>J85</f>
        <v>0</v>
      </c>
      <c r="K306" s="16">
        <f t="shared" ref="K306:Q306" si="8">K85</f>
        <v>0</v>
      </c>
      <c r="L306" s="16">
        <f t="shared" si="8"/>
        <v>0</v>
      </c>
      <c r="M306" s="16">
        <f t="shared" si="8"/>
        <v>0</v>
      </c>
      <c r="N306" s="16">
        <f t="shared" si="8"/>
        <v>0</v>
      </c>
      <c r="O306" s="16">
        <f t="shared" si="8"/>
        <v>25</v>
      </c>
      <c r="P306" s="16">
        <f t="shared" si="8"/>
        <v>0</v>
      </c>
      <c r="Q306" s="16">
        <f t="shared" si="8"/>
        <v>25</v>
      </c>
      <c r="R306" s="16">
        <f t="shared" ref="R306:Y306" si="9">R85</f>
        <v>0</v>
      </c>
      <c r="S306" s="16">
        <f t="shared" si="9"/>
        <v>0</v>
      </c>
      <c r="T306" s="16">
        <f t="shared" si="9"/>
        <v>0</v>
      </c>
      <c r="U306" s="16">
        <f t="shared" si="9"/>
        <v>25</v>
      </c>
      <c r="V306" s="16">
        <f t="shared" si="9"/>
        <v>0</v>
      </c>
      <c r="W306" s="16">
        <f t="shared" si="9"/>
        <v>0</v>
      </c>
      <c r="X306" s="16">
        <f t="shared" si="9"/>
        <v>25</v>
      </c>
      <c r="Y306" s="16">
        <f t="shared" si="9"/>
        <v>13</v>
      </c>
      <c r="Z306" s="45">
        <f t="shared" si="2"/>
        <v>0.52</v>
      </c>
    </row>
    <row r="307" spans="1:26" ht="21" x14ac:dyDescent="0.25">
      <c r="A307" s="33" t="s">
        <v>376</v>
      </c>
      <c r="B307" s="33"/>
      <c r="C307" s="33"/>
      <c r="D307" s="33"/>
      <c r="E307" s="33"/>
      <c r="F307" s="33"/>
      <c r="G307" s="33"/>
      <c r="H307" s="33"/>
      <c r="I307" s="33"/>
      <c r="J307" s="21">
        <f t="shared" ref="J307:Y307" si="10">SUM(J36:J49,J54:J55,J154:J157,J160,J197:J206,J209:J211,J234,J237,J240:J242,J247:J249,J256:J258,J290,J295)</f>
        <v>940</v>
      </c>
      <c r="K307" s="21">
        <f t="shared" si="10"/>
        <v>302</v>
      </c>
      <c r="L307" s="21">
        <f t="shared" si="10"/>
        <v>22</v>
      </c>
      <c r="M307" s="21">
        <f t="shared" si="10"/>
        <v>10</v>
      </c>
      <c r="N307" s="21">
        <f t="shared" si="10"/>
        <v>0</v>
      </c>
      <c r="O307" s="21">
        <f t="shared" si="10"/>
        <v>370</v>
      </c>
      <c r="P307" s="21">
        <f t="shared" si="10"/>
        <v>4</v>
      </c>
      <c r="Q307" s="21">
        <f t="shared" si="10"/>
        <v>1</v>
      </c>
      <c r="R307" s="21">
        <f t="shared" si="10"/>
        <v>0</v>
      </c>
      <c r="S307" s="21">
        <f t="shared" si="10"/>
        <v>0</v>
      </c>
      <c r="T307" s="21">
        <f t="shared" si="10"/>
        <v>0</v>
      </c>
      <c r="U307" s="21">
        <f t="shared" si="10"/>
        <v>1310</v>
      </c>
      <c r="V307" s="21">
        <f t="shared" si="10"/>
        <v>0</v>
      </c>
      <c r="W307" s="21">
        <f t="shared" si="10"/>
        <v>11</v>
      </c>
      <c r="X307" s="21">
        <f t="shared" si="10"/>
        <v>1321</v>
      </c>
      <c r="Y307" s="21">
        <f t="shared" si="10"/>
        <v>909</v>
      </c>
      <c r="Z307" s="45">
        <f t="shared" si="2"/>
        <v>0.69389312977099238</v>
      </c>
    </row>
    <row r="308" spans="1:26" ht="21" x14ac:dyDescent="0.25">
      <c r="A308" s="33" t="s">
        <v>383</v>
      </c>
      <c r="B308" s="33"/>
      <c r="C308" s="33"/>
      <c r="D308" s="33"/>
      <c r="E308" s="33"/>
      <c r="F308" s="33"/>
      <c r="G308" s="33"/>
      <c r="H308" s="33"/>
      <c r="I308" s="33"/>
      <c r="J308" s="15">
        <f t="shared" ref="J308:Y308" si="11">SUM(J64,J80,J113:J114,J117)</f>
        <v>33</v>
      </c>
      <c r="K308" s="15">
        <f t="shared" si="11"/>
        <v>14</v>
      </c>
      <c r="L308" s="15">
        <f t="shared" si="11"/>
        <v>27</v>
      </c>
      <c r="M308" s="15">
        <f t="shared" si="11"/>
        <v>0</v>
      </c>
      <c r="N308" s="15">
        <f t="shared" si="11"/>
        <v>0</v>
      </c>
      <c r="O308" s="15">
        <f t="shared" si="11"/>
        <v>31</v>
      </c>
      <c r="P308" s="15">
        <f t="shared" si="11"/>
        <v>22</v>
      </c>
      <c r="Q308" s="15">
        <f t="shared" si="11"/>
        <v>0</v>
      </c>
      <c r="R308" s="15">
        <f t="shared" si="11"/>
        <v>0</v>
      </c>
      <c r="S308" s="15">
        <f t="shared" si="11"/>
        <v>0</v>
      </c>
      <c r="T308" s="15">
        <f t="shared" si="11"/>
        <v>0</v>
      </c>
      <c r="U308" s="15">
        <f t="shared" si="11"/>
        <v>64</v>
      </c>
      <c r="V308" s="15">
        <f t="shared" si="11"/>
        <v>0</v>
      </c>
      <c r="W308" s="15">
        <f t="shared" si="11"/>
        <v>0</v>
      </c>
      <c r="X308" s="15">
        <f t="shared" si="11"/>
        <v>64</v>
      </c>
      <c r="Y308" s="15">
        <f t="shared" si="11"/>
        <v>52</v>
      </c>
      <c r="Z308" s="46">
        <f t="shared" si="2"/>
        <v>0.8125</v>
      </c>
    </row>
  </sheetData>
  <autoFilter ref="A1:Z308" xr:uid="{DB37F8AC-97CD-4AA6-93E2-8BE86303DD93}"/>
  <mergeCells count="10">
    <mergeCell ref="A307:I307"/>
    <mergeCell ref="A308:I308"/>
    <mergeCell ref="A305:I305"/>
    <mergeCell ref="A304:I304"/>
    <mergeCell ref="A306:I306"/>
    <mergeCell ref="A300:I300"/>
    <mergeCell ref="A301:I301"/>
    <mergeCell ref="A302:I302"/>
    <mergeCell ref="A303:I303"/>
    <mergeCell ref="A299:I29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8235-F208-43AB-BCD4-DA6865B9B6A9}">
  <sheetPr>
    <tabColor theme="9" tint="0.79998168889431442"/>
  </sheetPr>
  <dimension ref="A1:Z24"/>
  <sheetViews>
    <sheetView topLeftCell="B8" workbookViewId="0">
      <selection activeCell="J24" sqref="J24"/>
    </sheetView>
  </sheetViews>
  <sheetFormatPr defaultColWidth="9" defaultRowHeight="15" x14ac:dyDescent="0.25"/>
  <cols>
    <col min="1" max="2" width="9" style="11"/>
    <col min="3" max="3" width="25.140625" style="11" customWidth="1"/>
    <col min="4" max="4" width="14.7109375" style="11" customWidth="1"/>
    <col min="5" max="5" width="30.28515625" style="11" customWidth="1"/>
    <col min="6" max="6" width="25.42578125" style="11" customWidth="1"/>
    <col min="7" max="7" width="19.28515625" style="11" customWidth="1"/>
    <col min="8" max="8" width="17.7109375" style="11" customWidth="1"/>
    <col min="9" max="9" width="20.28515625" style="11" customWidth="1"/>
    <col min="10" max="10" width="20.85546875" style="11" customWidth="1"/>
    <col min="11" max="11" width="23.85546875" style="11" customWidth="1"/>
    <col min="12" max="12" width="23.42578125" style="11" customWidth="1"/>
    <col min="13" max="13" width="24.7109375" style="11" customWidth="1"/>
    <col min="14" max="14" width="19.42578125" style="11" customWidth="1"/>
    <col min="15" max="15" width="17.140625" style="11" customWidth="1"/>
    <col min="16" max="16" width="22.140625" style="11" customWidth="1"/>
    <col min="17" max="17" width="21.42578125" style="11" customWidth="1"/>
    <col min="18" max="18" width="18.85546875" style="11" customWidth="1"/>
    <col min="19" max="19" width="17.42578125" style="11" customWidth="1"/>
    <col min="20" max="20" width="18.42578125" style="11" customWidth="1"/>
    <col min="21" max="21" width="17.42578125" style="11" customWidth="1"/>
    <col min="22" max="24" width="9" style="11"/>
    <col min="25" max="25" width="14.140625" style="11" customWidth="1"/>
    <col min="26" max="26" width="15.42578125" style="11" customWidth="1"/>
    <col min="27" max="16384" width="9" style="11"/>
  </cols>
  <sheetData>
    <row r="1" spans="1:26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30" x14ac:dyDescent="0.25">
      <c r="A2" s="4">
        <v>7</v>
      </c>
      <c r="B2" s="4" t="s">
        <v>480</v>
      </c>
      <c r="C2" s="5" t="s">
        <v>17</v>
      </c>
      <c r="D2" s="6" t="s">
        <v>1</v>
      </c>
      <c r="E2" s="5" t="s">
        <v>18</v>
      </c>
      <c r="F2" s="5" t="s">
        <v>8</v>
      </c>
      <c r="G2" s="5" t="s">
        <v>4</v>
      </c>
      <c r="H2" s="6" t="s">
        <v>345</v>
      </c>
      <c r="I2" s="6" t="s">
        <v>5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10</v>
      </c>
      <c r="P2" s="6">
        <v>10</v>
      </c>
      <c r="Q2" s="6">
        <v>0</v>
      </c>
      <c r="R2" s="6">
        <v>0</v>
      </c>
      <c r="S2" s="6">
        <v>0</v>
      </c>
      <c r="T2" s="6">
        <v>0</v>
      </c>
      <c r="U2" s="6">
        <v>10</v>
      </c>
      <c r="V2" s="6">
        <v>0</v>
      </c>
      <c r="W2" s="6">
        <v>0</v>
      </c>
      <c r="X2" s="6">
        <v>10</v>
      </c>
      <c r="Y2" s="6">
        <v>10</v>
      </c>
      <c r="Z2" s="23">
        <v>100</v>
      </c>
    </row>
    <row r="3" spans="1:26" ht="30" x14ac:dyDescent="0.25">
      <c r="A3" s="4">
        <v>7</v>
      </c>
      <c r="B3" s="4" t="s">
        <v>480</v>
      </c>
      <c r="C3" s="5" t="s">
        <v>45</v>
      </c>
      <c r="D3" s="6" t="s">
        <v>1</v>
      </c>
      <c r="E3" s="5" t="s">
        <v>46</v>
      </c>
      <c r="F3" s="5" t="s">
        <v>3</v>
      </c>
      <c r="G3" s="5" t="s">
        <v>4</v>
      </c>
      <c r="H3" s="6" t="s">
        <v>345</v>
      </c>
      <c r="I3" s="6" t="s">
        <v>5</v>
      </c>
      <c r="J3" s="6">
        <v>15</v>
      </c>
      <c r="K3" s="6">
        <v>4</v>
      </c>
      <c r="L3" s="6">
        <v>0</v>
      </c>
      <c r="M3" s="6">
        <v>0</v>
      </c>
      <c r="N3" s="6">
        <v>15</v>
      </c>
      <c r="O3" s="6">
        <v>14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29</v>
      </c>
      <c r="V3" s="6">
        <v>0</v>
      </c>
      <c r="W3" s="6">
        <v>0</v>
      </c>
      <c r="X3" s="6">
        <v>29</v>
      </c>
      <c r="Y3" s="6">
        <v>17</v>
      </c>
      <c r="Z3" s="23">
        <v>58.620689655172399</v>
      </c>
    </row>
    <row r="4" spans="1:26" ht="45" x14ac:dyDescent="0.25">
      <c r="A4" s="4">
        <v>7</v>
      </c>
      <c r="B4" s="4" t="s">
        <v>480</v>
      </c>
      <c r="C4" s="5" t="s">
        <v>481</v>
      </c>
      <c r="D4" s="41" t="s">
        <v>70</v>
      </c>
      <c r="E4" s="5" t="s">
        <v>482</v>
      </c>
      <c r="F4" s="5" t="s">
        <v>3</v>
      </c>
      <c r="G4" s="5" t="s">
        <v>73</v>
      </c>
      <c r="H4" s="41" t="s">
        <v>344</v>
      </c>
      <c r="I4" s="41" t="s">
        <v>5</v>
      </c>
      <c r="J4" s="41">
        <v>10</v>
      </c>
      <c r="K4" s="41">
        <v>5</v>
      </c>
      <c r="L4" s="41">
        <v>0</v>
      </c>
      <c r="M4" s="41">
        <v>0</v>
      </c>
      <c r="N4" s="41">
        <v>0</v>
      </c>
      <c r="O4" s="41">
        <v>18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28</v>
      </c>
      <c r="V4" s="41">
        <v>0</v>
      </c>
      <c r="W4" s="41">
        <v>0</v>
      </c>
      <c r="X4" s="41">
        <v>28</v>
      </c>
      <c r="Y4" s="41">
        <v>25</v>
      </c>
      <c r="Z4" s="42">
        <v>89.285714285714207</v>
      </c>
    </row>
    <row r="5" spans="1:26" ht="30" x14ac:dyDescent="0.25">
      <c r="A5" s="4">
        <v>7</v>
      </c>
      <c r="B5" s="4" t="s">
        <v>480</v>
      </c>
      <c r="C5" s="5" t="s">
        <v>130</v>
      </c>
      <c r="D5" s="6" t="s">
        <v>1</v>
      </c>
      <c r="E5" s="5" t="s">
        <v>131</v>
      </c>
      <c r="F5" s="5" t="s">
        <v>3</v>
      </c>
      <c r="G5" s="5" t="s">
        <v>4</v>
      </c>
      <c r="H5" s="6" t="s">
        <v>345</v>
      </c>
      <c r="I5" s="6" t="s">
        <v>5</v>
      </c>
      <c r="J5" s="6">
        <v>12</v>
      </c>
      <c r="K5" s="6">
        <v>2</v>
      </c>
      <c r="L5" s="6">
        <v>0</v>
      </c>
      <c r="M5" s="6">
        <v>12</v>
      </c>
      <c r="N5" s="6">
        <v>0</v>
      </c>
      <c r="O5" s="6">
        <v>12</v>
      </c>
      <c r="P5" s="6">
        <v>0</v>
      </c>
      <c r="Q5" s="6">
        <v>12</v>
      </c>
      <c r="R5" s="6">
        <v>0</v>
      </c>
      <c r="S5" s="6">
        <v>0</v>
      </c>
      <c r="T5" s="6">
        <v>0</v>
      </c>
      <c r="U5" s="6">
        <v>24</v>
      </c>
      <c r="V5" s="6">
        <v>0</v>
      </c>
      <c r="W5" s="6">
        <v>0</v>
      </c>
      <c r="X5" s="6">
        <v>24</v>
      </c>
      <c r="Y5" s="6">
        <v>12</v>
      </c>
      <c r="Z5" s="23">
        <v>50</v>
      </c>
    </row>
    <row r="6" spans="1:26" ht="30" x14ac:dyDescent="0.25">
      <c r="A6" s="4">
        <v>7</v>
      </c>
      <c r="B6" s="4" t="s">
        <v>480</v>
      </c>
      <c r="C6" s="5" t="s">
        <v>17</v>
      </c>
      <c r="D6" s="6" t="s">
        <v>1</v>
      </c>
      <c r="E6" s="5" t="s">
        <v>153</v>
      </c>
      <c r="F6" s="5" t="s">
        <v>8</v>
      </c>
      <c r="G6" s="5" t="s">
        <v>4</v>
      </c>
      <c r="H6" s="6" t="s">
        <v>345</v>
      </c>
      <c r="I6" s="6" t="s">
        <v>5</v>
      </c>
      <c r="J6" s="6">
        <v>19</v>
      </c>
      <c r="K6" s="6">
        <v>9</v>
      </c>
      <c r="L6" s="6">
        <v>0</v>
      </c>
      <c r="M6" s="6">
        <v>19</v>
      </c>
      <c r="N6" s="6">
        <v>0</v>
      </c>
      <c r="O6" s="6">
        <v>20</v>
      </c>
      <c r="P6" s="6">
        <v>0</v>
      </c>
      <c r="Q6" s="6">
        <v>20</v>
      </c>
      <c r="R6" s="6">
        <v>0</v>
      </c>
      <c r="S6" s="6">
        <v>0</v>
      </c>
      <c r="T6" s="6">
        <v>0</v>
      </c>
      <c r="U6" s="6">
        <v>39</v>
      </c>
      <c r="V6" s="6">
        <v>0</v>
      </c>
      <c r="W6" s="6">
        <v>0</v>
      </c>
      <c r="X6" s="6">
        <v>39</v>
      </c>
      <c r="Y6" s="6">
        <v>42</v>
      </c>
      <c r="Z6" s="23">
        <v>107.692307692307</v>
      </c>
    </row>
    <row r="7" spans="1:26" ht="45" x14ac:dyDescent="0.25">
      <c r="A7" s="4">
        <v>7</v>
      </c>
      <c r="B7" s="4" t="s">
        <v>480</v>
      </c>
      <c r="C7" s="5" t="s">
        <v>193</v>
      </c>
      <c r="D7" s="6" t="s">
        <v>1</v>
      </c>
      <c r="E7" s="5" t="s">
        <v>194</v>
      </c>
      <c r="F7" s="5" t="s">
        <v>71</v>
      </c>
      <c r="G7" s="5" t="s">
        <v>4</v>
      </c>
      <c r="H7" s="6" t="s">
        <v>345</v>
      </c>
      <c r="I7" s="6" t="s">
        <v>9</v>
      </c>
      <c r="J7" s="6">
        <v>2</v>
      </c>
      <c r="K7" s="6">
        <v>1</v>
      </c>
      <c r="L7" s="6">
        <v>0</v>
      </c>
      <c r="M7" s="6">
        <v>0</v>
      </c>
      <c r="N7" s="6">
        <v>0</v>
      </c>
      <c r="O7" s="6">
        <v>5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7</v>
      </c>
      <c r="V7" s="6">
        <v>0</v>
      </c>
      <c r="W7" s="6">
        <v>0</v>
      </c>
      <c r="X7" s="6">
        <v>7</v>
      </c>
      <c r="Y7" s="6">
        <v>7</v>
      </c>
      <c r="Z7" s="23">
        <v>100</v>
      </c>
    </row>
    <row r="8" spans="1:26" ht="30" x14ac:dyDescent="0.25">
      <c r="A8" s="4">
        <v>7</v>
      </c>
      <c r="B8" s="4" t="s">
        <v>480</v>
      </c>
      <c r="C8" s="5" t="s">
        <v>216</v>
      </c>
      <c r="D8" s="6" t="s">
        <v>1</v>
      </c>
      <c r="E8" s="5" t="s">
        <v>217</v>
      </c>
      <c r="F8" s="5" t="s">
        <v>8</v>
      </c>
      <c r="G8" s="5" t="s">
        <v>4</v>
      </c>
      <c r="H8" s="6" t="s">
        <v>345</v>
      </c>
      <c r="I8" s="6" t="s">
        <v>9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34</v>
      </c>
      <c r="P8" s="6">
        <v>0</v>
      </c>
      <c r="Q8" s="6">
        <v>34</v>
      </c>
      <c r="R8" s="6">
        <v>0</v>
      </c>
      <c r="S8" s="6">
        <v>0</v>
      </c>
      <c r="T8" s="6">
        <v>0</v>
      </c>
      <c r="U8" s="6">
        <v>34</v>
      </c>
      <c r="V8" s="6">
        <v>0</v>
      </c>
      <c r="W8" s="6">
        <v>0</v>
      </c>
      <c r="X8" s="6">
        <v>34</v>
      </c>
      <c r="Y8" s="6">
        <v>34</v>
      </c>
      <c r="Z8" s="23">
        <v>100</v>
      </c>
    </row>
    <row r="9" spans="1:26" ht="45" x14ac:dyDescent="0.25">
      <c r="A9" s="4">
        <v>7</v>
      </c>
      <c r="B9" s="4" t="s">
        <v>480</v>
      </c>
      <c r="C9" s="5" t="s">
        <v>17</v>
      </c>
      <c r="D9" s="6" t="s">
        <v>1</v>
      </c>
      <c r="E9" s="5" t="s">
        <v>286</v>
      </c>
      <c r="F9" s="5" t="s">
        <v>8</v>
      </c>
      <c r="G9" s="5" t="s">
        <v>4</v>
      </c>
      <c r="H9" s="6" t="s">
        <v>345</v>
      </c>
      <c r="I9" s="6" t="s">
        <v>5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30</v>
      </c>
      <c r="P9" s="6">
        <v>30</v>
      </c>
      <c r="Q9" s="6">
        <v>0</v>
      </c>
      <c r="R9" s="6">
        <v>0</v>
      </c>
      <c r="S9" s="6">
        <v>0</v>
      </c>
      <c r="T9" s="6">
        <v>0</v>
      </c>
      <c r="U9" s="6">
        <v>30</v>
      </c>
      <c r="V9" s="6">
        <v>0</v>
      </c>
      <c r="W9" s="6">
        <v>0</v>
      </c>
      <c r="X9" s="6">
        <v>30</v>
      </c>
      <c r="Y9" s="6">
        <v>40</v>
      </c>
      <c r="Z9" s="23">
        <v>133.333333333333</v>
      </c>
    </row>
    <row r="10" spans="1:26" ht="30" x14ac:dyDescent="0.25">
      <c r="A10" s="4">
        <v>7</v>
      </c>
      <c r="B10" s="4" t="s">
        <v>480</v>
      </c>
      <c r="C10" s="5" t="s">
        <v>312</v>
      </c>
      <c r="D10" s="6" t="s">
        <v>1</v>
      </c>
      <c r="E10" s="5" t="s">
        <v>313</v>
      </c>
      <c r="F10" s="5" t="s">
        <v>3</v>
      </c>
      <c r="G10" s="5" t="s">
        <v>4</v>
      </c>
      <c r="H10" s="6" t="s">
        <v>345</v>
      </c>
      <c r="I10" s="6" t="s">
        <v>5</v>
      </c>
      <c r="J10" s="6"/>
      <c r="K10" s="6"/>
      <c r="L10" s="6">
        <v>0</v>
      </c>
      <c r="M10" s="6">
        <v>0</v>
      </c>
      <c r="N10" s="6">
        <v>0</v>
      </c>
      <c r="O10" s="6">
        <v>44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44</v>
      </c>
      <c r="V10" s="6">
        <v>0</v>
      </c>
      <c r="W10" s="6">
        <v>0</v>
      </c>
      <c r="X10" s="6">
        <v>44</v>
      </c>
      <c r="Y10" s="6">
        <v>38</v>
      </c>
      <c r="Z10" s="23">
        <v>86.363636363636303</v>
      </c>
    </row>
    <row r="11" spans="1:26" ht="30" x14ac:dyDescent="0.25">
      <c r="A11" s="4">
        <v>7</v>
      </c>
      <c r="B11" s="4" t="s">
        <v>480</v>
      </c>
      <c r="C11" s="5" t="s">
        <v>312</v>
      </c>
      <c r="D11" s="6" t="s">
        <v>1</v>
      </c>
      <c r="E11" s="5" t="s">
        <v>314</v>
      </c>
      <c r="F11" s="5" t="s">
        <v>3</v>
      </c>
      <c r="G11" s="5" t="s">
        <v>4</v>
      </c>
      <c r="H11" s="6" t="s">
        <v>345</v>
      </c>
      <c r="I11" s="6" t="s">
        <v>5</v>
      </c>
      <c r="J11" s="6">
        <v>5</v>
      </c>
      <c r="K11" s="6">
        <v>1</v>
      </c>
      <c r="L11" s="6">
        <v>0</v>
      </c>
      <c r="M11" s="6">
        <v>0</v>
      </c>
      <c r="N11" s="6">
        <v>0</v>
      </c>
      <c r="O11" s="6">
        <v>15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20</v>
      </c>
      <c r="V11" s="6">
        <v>0</v>
      </c>
      <c r="W11" s="6">
        <v>0</v>
      </c>
      <c r="X11" s="6">
        <v>20</v>
      </c>
      <c r="Y11" s="6">
        <v>13</v>
      </c>
      <c r="Z11" s="23">
        <v>65</v>
      </c>
    </row>
    <row r="12" spans="1:26" ht="30" x14ac:dyDescent="0.25">
      <c r="A12" s="4">
        <v>7</v>
      </c>
      <c r="B12" s="4" t="s">
        <v>480</v>
      </c>
      <c r="C12" s="5" t="s">
        <v>312</v>
      </c>
      <c r="D12" s="6" t="s">
        <v>1</v>
      </c>
      <c r="E12" s="5" t="s">
        <v>315</v>
      </c>
      <c r="F12" s="5" t="s">
        <v>3</v>
      </c>
      <c r="G12" s="5" t="s">
        <v>4</v>
      </c>
      <c r="H12" s="6" t="s">
        <v>345</v>
      </c>
      <c r="I12" s="6" t="s">
        <v>5</v>
      </c>
      <c r="J12" s="6">
        <v>6</v>
      </c>
      <c r="K12" s="6">
        <v>3</v>
      </c>
      <c r="L12" s="6">
        <v>0</v>
      </c>
      <c r="M12" s="6">
        <v>0</v>
      </c>
      <c r="N12" s="6">
        <v>0</v>
      </c>
      <c r="O12" s="6"/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6</v>
      </c>
      <c r="V12" s="6">
        <v>0</v>
      </c>
      <c r="W12" s="6">
        <v>0</v>
      </c>
      <c r="X12" s="6">
        <v>6</v>
      </c>
      <c r="Y12" s="6">
        <v>5</v>
      </c>
      <c r="Z12" s="23">
        <v>83.3333333333333</v>
      </c>
    </row>
    <row r="13" spans="1:26" x14ac:dyDescent="0.25">
      <c r="A13" s="4">
        <v>7</v>
      </c>
      <c r="B13" s="4" t="s">
        <v>480</v>
      </c>
      <c r="C13" s="5" t="s">
        <v>485</v>
      </c>
      <c r="D13" s="6" t="s">
        <v>1</v>
      </c>
      <c r="E13" s="5" t="s">
        <v>483</v>
      </c>
      <c r="F13" s="5" t="s">
        <v>16</v>
      </c>
      <c r="G13" s="5" t="s">
        <v>72</v>
      </c>
      <c r="H13" s="6" t="s">
        <v>345</v>
      </c>
      <c r="I13" s="6" t="s">
        <v>5</v>
      </c>
      <c r="J13" s="6"/>
      <c r="K13" s="6"/>
      <c r="L13" s="6">
        <v>0</v>
      </c>
      <c r="M13" s="6">
        <v>0</v>
      </c>
      <c r="N13" s="6">
        <v>0</v>
      </c>
      <c r="O13" s="6">
        <v>9</v>
      </c>
      <c r="P13" s="6">
        <v>0</v>
      </c>
      <c r="Q13" s="6"/>
      <c r="R13" s="6">
        <v>0</v>
      </c>
      <c r="S13" s="6">
        <v>0</v>
      </c>
      <c r="T13" s="6">
        <v>0</v>
      </c>
      <c r="U13" s="6">
        <v>9</v>
      </c>
      <c r="V13" s="6">
        <v>0</v>
      </c>
      <c r="W13" s="6">
        <v>0</v>
      </c>
      <c r="X13" s="6">
        <v>9</v>
      </c>
      <c r="Y13" s="6">
        <v>5</v>
      </c>
      <c r="Z13" s="23">
        <v>55.5555555555555</v>
      </c>
    </row>
    <row r="14" spans="1:26" x14ac:dyDescent="0.25">
      <c r="A14" s="4">
        <v>7</v>
      </c>
      <c r="B14" s="4" t="s">
        <v>480</v>
      </c>
      <c r="C14" s="5" t="s">
        <v>486</v>
      </c>
      <c r="D14" s="6" t="s">
        <v>1</v>
      </c>
      <c r="E14" s="5" t="s">
        <v>484</v>
      </c>
      <c r="F14" s="5" t="s">
        <v>16</v>
      </c>
      <c r="G14" s="5" t="s">
        <v>72</v>
      </c>
      <c r="H14" s="6" t="s">
        <v>345</v>
      </c>
      <c r="I14" s="6" t="s">
        <v>5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6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6</v>
      </c>
      <c r="V14" s="6">
        <v>0</v>
      </c>
      <c r="W14" s="6">
        <v>0</v>
      </c>
      <c r="X14" s="6">
        <v>6</v>
      </c>
      <c r="Y14" s="6">
        <v>3</v>
      </c>
      <c r="Z14" s="23">
        <v>50</v>
      </c>
    </row>
    <row r="15" spans="1:26" ht="75" x14ac:dyDescent="0.25">
      <c r="A15" s="31"/>
      <c r="B15" s="31"/>
      <c r="C15" s="31"/>
      <c r="D15" s="31"/>
      <c r="E15" s="31"/>
      <c r="F15" s="31"/>
      <c r="G15" s="31"/>
      <c r="H15" s="31"/>
      <c r="I15" s="32"/>
      <c r="J15" s="1" t="s">
        <v>355</v>
      </c>
      <c r="K15" s="1" t="s">
        <v>356</v>
      </c>
      <c r="L15" s="1" t="s">
        <v>357</v>
      </c>
      <c r="M15" s="1" t="s">
        <v>358</v>
      </c>
      <c r="N15" s="1" t="s">
        <v>362</v>
      </c>
      <c r="O15" s="1" t="s">
        <v>359</v>
      </c>
      <c r="P15" s="1" t="s">
        <v>360</v>
      </c>
      <c r="Q15" s="1" t="s">
        <v>361</v>
      </c>
      <c r="R15" s="1" t="s">
        <v>363</v>
      </c>
      <c r="S15" s="1" t="s">
        <v>364</v>
      </c>
      <c r="T15" s="1" t="s">
        <v>365</v>
      </c>
      <c r="U15" s="1" t="s">
        <v>366</v>
      </c>
      <c r="V15" s="1" t="s">
        <v>367</v>
      </c>
      <c r="W15" s="1" t="s">
        <v>368</v>
      </c>
      <c r="X15" s="1" t="s">
        <v>369</v>
      </c>
      <c r="Y15" s="1" t="s">
        <v>370</v>
      </c>
      <c r="Z15" s="2" t="s">
        <v>371</v>
      </c>
    </row>
    <row r="16" spans="1:26" ht="24" x14ac:dyDescent="0.25">
      <c r="A16" s="34" t="s">
        <v>374</v>
      </c>
      <c r="B16" s="35"/>
      <c r="C16" s="35"/>
      <c r="D16" s="35"/>
      <c r="E16" s="35"/>
      <c r="F16" s="35"/>
      <c r="G16" s="35"/>
      <c r="H16" s="35"/>
      <c r="I16" s="36"/>
      <c r="J16" s="18">
        <f>SUM(J2:J14)</f>
        <v>69</v>
      </c>
      <c r="K16" s="18">
        <f t="shared" ref="K16:Y16" si="0">SUM(K2:K14)</f>
        <v>25</v>
      </c>
      <c r="L16" s="18">
        <f t="shared" si="0"/>
        <v>0</v>
      </c>
      <c r="M16" s="18">
        <f t="shared" si="0"/>
        <v>31</v>
      </c>
      <c r="N16" s="18">
        <f t="shared" si="0"/>
        <v>15</v>
      </c>
      <c r="O16" s="18">
        <f t="shared" si="0"/>
        <v>217</v>
      </c>
      <c r="P16" s="18">
        <f t="shared" si="0"/>
        <v>40</v>
      </c>
      <c r="Q16" s="18">
        <f t="shared" si="0"/>
        <v>66</v>
      </c>
      <c r="R16" s="18">
        <f t="shared" si="0"/>
        <v>0</v>
      </c>
      <c r="S16" s="18">
        <f t="shared" si="0"/>
        <v>0</v>
      </c>
      <c r="T16" s="18">
        <f t="shared" si="0"/>
        <v>0</v>
      </c>
      <c r="U16" s="18">
        <f t="shared" si="0"/>
        <v>286</v>
      </c>
      <c r="V16" s="18">
        <f t="shared" si="0"/>
        <v>0</v>
      </c>
      <c r="W16" s="18">
        <f t="shared" si="0"/>
        <v>0</v>
      </c>
      <c r="X16" s="18">
        <f t="shared" si="0"/>
        <v>286</v>
      </c>
      <c r="Y16" s="18">
        <f t="shared" si="0"/>
        <v>251</v>
      </c>
      <c r="Z16" s="25">
        <f>Y16/U16</f>
        <v>0.8776223776223776</v>
      </c>
    </row>
    <row r="17" spans="1:26" ht="24" x14ac:dyDescent="0.25">
      <c r="A17" s="34" t="s">
        <v>377</v>
      </c>
      <c r="B17" s="35"/>
      <c r="C17" s="35"/>
      <c r="D17" s="35"/>
      <c r="E17" s="35"/>
      <c r="F17" s="35"/>
      <c r="G17" s="35"/>
      <c r="H17" s="35"/>
      <c r="I17" s="36"/>
      <c r="J17" s="16">
        <f>SUM(J3:J5,J10:J12)</f>
        <v>48</v>
      </c>
      <c r="K17" s="16">
        <f t="shared" ref="K17:Y17" si="1">SUM(K3:K5,K10:K12)</f>
        <v>15</v>
      </c>
      <c r="L17" s="16">
        <f t="shared" si="1"/>
        <v>0</v>
      </c>
      <c r="M17" s="16">
        <f t="shared" si="1"/>
        <v>12</v>
      </c>
      <c r="N17" s="16">
        <f t="shared" si="1"/>
        <v>15</v>
      </c>
      <c r="O17" s="16">
        <f t="shared" si="1"/>
        <v>103</v>
      </c>
      <c r="P17" s="16">
        <f t="shared" si="1"/>
        <v>0</v>
      </c>
      <c r="Q17" s="16">
        <f t="shared" si="1"/>
        <v>12</v>
      </c>
      <c r="R17" s="16">
        <f t="shared" si="1"/>
        <v>0</v>
      </c>
      <c r="S17" s="16">
        <f t="shared" si="1"/>
        <v>0</v>
      </c>
      <c r="T17" s="16">
        <f t="shared" si="1"/>
        <v>0</v>
      </c>
      <c r="U17" s="16">
        <f t="shared" si="1"/>
        <v>151</v>
      </c>
      <c r="V17" s="16">
        <f t="shared" si="1"/>
        <v>0</v>
      </c>
      <c r="W17" s="16">
        <f t="shared" si="1"/>
        <v>0</v>
      </c>
      <c r="X17" s="16">
        <f t="shared" si="1"/>
        <v>151</v>
      </c>
      <c r="Y17" s="16">
        <f t="shared" si="1"/>
        <v>110</v>
      </c>
      <c r="Z17" s="29">
        <f t="shared" ref="Z17:Z23" si="2">Y17/U17</f>
        <v>0.72847682119205293</v>
      </c>
    </row>
    <row r="18" spans="1:26" ht="24" x14ac:dyDescent="0.25">
      <c r="A18" s="34" t="s">
        <v>378</v>
      </c>
      <c r="B18" s="35"/>
      <c r="C18" s="35"/>
      <c r="D18" s="35"/>
      <c r="E18" s="35"/>
      <c r="F18" s="35"/>
      <c r="G18" s="35"/>
      <c r="H18" s="35"/>
      <c r="I18" s="36"/>
      <c r="J18" s="16">
        <f>SUM(J13:J14)</f>
        <v>0</v>
      </c>
      <c r="K18" s="16">
        <f t="shared" ref="K18:Y18" si="3">SUM(K13:K14)</f>
        <v>0</v>
      </c>
      <c r="L18" s="16">
        <f t="shared" si="3"/>
        <v>0</v>
      </c>
      <c r="M18" s="16">
        <f t="shared" si="3"/>
        <v>0</v>
      </c>
      <c r="N18" s="16">
        <f t="shared" si="3"/>
        <v>0</v>
      </c>
      <c r="O18" s="16">
        <f t="shared" si="3"/>
        <v>15</v>
      </c>
      <c r="P18" s="16">
        <f>SUM(P13:P14)</f>
        <v>0</v>
      </c>
      <c r="Q18" s="16">
        <f t="shared" si="3"/>
        <v>0</v>
      </c>
      <c r="R18" s="16">
        <f t="shared" si="3"/>
        <v>0</v>
      </c>
      <c r="S18" s="16">
        <f t="shared" si="3"/>
        <v>0</v>
      </c>
      <c r="T18" s="16">
        <f t="shared" si="3"/>
        <v>0</v>
      </c>
      <c r="U18" s="16">
        <f t="shared" si="3"/>
        <v>15</v>
      </c>
      <c r="V18" s="16">
        <f>SUM(V13:V14)</f>
        <v>0</v>
      </c>
      <c r="W18" s="16">
        <f t="shared" si="3"/>
        <v>0</v>
      </c>
      <c r="X18" s="16">
        <f t="shared" si="3"/>
        <v>15</v>
      </c>
      <c r="Y18" s="16">
        <f t="shared" si="3"/>
        <v>8</v>
      </c>
      <c r="Z18" s="29">
        <f t="shared" si="2"/>
        <v>0.53333333333333333</v>
      </c>
    </row>
    <row r="19" spans="1:26" ht="24" x14ac:dyDescent="0.25">
      <c r="A19" s="34" t="s">
        <v>379</v>
      </c>
      <c r="B19" s="35"/>
      <c r="C19" s="35"/>
      <c r="D19" s="35"/>
      <c r="E19" s="35"/>
      <c r="F19" s="35"/>
      <c r="G19" s="35"/>
      <c r="H19" s="35"/>
      <c r="I19" s="36"/>
      <c r="J19" s="16">
        <f>SUM(J2,J6,J8:J9)</f>
        <v>19</v>
      </c>
      <c r="K19" s="16">
        <f t="shared" ref="K19:Y19" si="4">SUM(K2,K6,K8:K9)</f>
        <v>9</v>
      </c>
      <c r="L19" s="16">
        <f t="shared" si="4"/>
        <v>0</v>
      </c>
      <c r="M19" s="16">
        <f t="shared" si="4"/>
        <v>19</v>
      </c>
      <c r="N19" s="16">
        <f t="shared" si="4"/>
        <v>0</v>
      </c>
      <c r="O19" s="16">
        <f t="shared" si="4"/>
        <v>94</v>
      </c>
      <c r="P19" s="16">
        <f t="shared" si="4"/>
        <v>40</v>
      </c>
      <c r="Q19" s="16">
        <f t="shared" si="4"/>
        <v>54</v>
      </c>
      <c r="R19" s="16">
        <f t="shared" si="4"/>
        <v>0</v>
      </c>
      <c r="S19" s="16">
        <f t="shared" si="4"/>
        <v>0</v>
      </c>
      <c r="T19" s="16">
        <f t="shared" si="4"/>
        <v>0</v>
      </c>
      <c r="U19" s="16">
        <f t="shared" si="4"/>
        <v>113</v>
      </c>
      <c r="V19" s="16">
        <f t="shared" si="4"/>
        <v>0</v>
      </c>
      <c r="W19" s="16">
        <f t="shared" si="4"/>
        <v>0</v>
      </c>
      <c r="X19" s="16">
        <f t="shared" si="4"/>
        <v>113</v>
      </c>
      <c r="Y19" s="16">
        <f t="shared" si="4"/>
        <v>126</v>
      </c>
      <c r="Z19" s="26">
        <f t="shared" si="2"/>
        <v>1.1150442477876106</v>
      </c>
    </row>
    <row r="20" spans="1:26" ht="24" x14ac:dyDescent="0.25">
      <c r="A20" s="34" t="s">
        <v>380</v>
      </c>
      <c r="B20" s="35"/>
      <c r="C20" s="35"/>
      <c r="D20" s="35"/>
      <c r="E20" s="35"/>
      <c r="F20" s="35"/>
      <c r="G20" s="35"/>
      <c r="H20" s="35"/>
      <c r="I20" s="3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26">
        <v>0</v>
      </c>
    </row>
    <row r="21" spans="1:26" ht="24" x14ac:dyDescent="0.25">
      <c r="A21" s="34" t="s">
        <v>381</v>
      </c>
      <c r="B21" s="35"/>
      <c r="C21" s="35"/>
      <c r="D21" s="35"/>
      <c r="E21" s="35"/>
      <c r="F21" s="35"/>
      <c r="G21" s="35"/>
      <c r="H21" s="35"/>
      <c r="I21" s="36"/>
      <c r="J21" s="16">
        <f>SUM(J7)</f>
        <v>2</v>
      </c>
      <c r="K21" s="16">
        <f t="shared" ref="K21:Y21" si="5">SUM(K7)</f>
        <v>1</v>
      </c>
      <c r="L21" s="16">
        <f t="shared" si="5"/>
        <v>0</v>
      </c>
      <c r="M21" s="16">
        <f t="shared" si="5"/>
        <v>0</v>
      </c>
      <c r="N21" s="16">
        <f t="shared" si="5"/>
        <v>0</v>
      </c>
      <c r="O21" s="16">
        <f t="shared" si="5"/>
        <v>5</v>
      </c>
      <c r="P21" s="16">
        <f t="shared" si="5"/>
        <v>0</v>
      </c>
      <c r="Q21" s="16">
        <f t="shared" si="5"/>
        <v>0</v>
      </c>
      <c r="R21" s="16">
        <f t="shared" si="5"/>
        <v>0</v>
      </c>
      <c r="S21" s="16">
        <f t="shared" si="5"/>
        <v>0</v>
      </c>
      <c r="T21" s="16">
        <f t="shared" si="5"/>
        <v>0</v>
      </c>
      <c r="U21" s="16">
        <f t="shared" si="5"/>
        <v>7</v>
      </c>
      <c r="V21" s="16">
        <f t="shared" si="5"/>
        <v>0</v>
      </c>
      <c r="W21" s="16">
        <f t="shared" si="5"/>
        <v>0</v>
      </c>
      <c r="X21" s="16">
        <f t="shared" si="5"/>
        <v>7</v>
      </c>
      <c r="Y21" s="16">
        <f t="shared" si="5"/>
        <v>7</v>
      </c>
      <c r="Z21" s="26">
        <f t="shared" si="2"/>
        <v>1</v>
      </c>
    </row>
    <row r="22" spans="1:26" ht="24" x14ac:dyDescent="0.25">
      <c r="A22" s="34" t="s">
        <v>382</v>
      </c>
      <c r="B22" s="35"/>
      <c r="C22" s="35"/>
      <c r="D22" s="35"/>
      <c r="E22" s="35"/>
      <c r="F22" s="35"/>
      <c r="G22" s="35"/>
      <c r="H22" s="35"/>
      <c r="I22" s="3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26">
        <v>0</v>
      </c>
    </row>
    <row r="23" spans="1:26" ht="21" x14ac:dyDescent="0.25">
      <c r="A23" s="37" t="s">
        <v>376</v>
      </c>
      <c r="B23" s="38"/>
      <c r="C23" s="38"/>
      <c r="D23" s="38"/>
      <c r="E23" s="38"/>
      <c r="F23" s="38"/>
      <c r="G23" s="38"/>
      <c r="H23" s="38"/>
      <c r="I23" s="39"/>
      <c r="J23" s="19">
        <f>SUM(J4)</f>
        <v>10</v>
      </c>
      <c r="K23" s="19">
        <f t="shared" ref="K23:Y23" si="6">SUM(K4)</f>
        <v>5</v>
      </c>
      <c r="L23" s="19">
        <f t="shared" si="6"/>
        <v>0</v>
      </c>
      <c r="M23" s="19">
        <f t="shared" si="6"/>
        <v>0</v>
      </c>
      <c r="N23" s="19">
        <f t="shared" si="6"/>
        <v>0</v>
      </c>
      <c r="O23" s="19">
        <f t="shared" si="6"/>
        <v>18</v>
      </c>
      <c r="P23" s="19">
        <f t="shared" si="6"/>
        <v>0</v>
      </c>
      <c r="Q23" s="19">
        <f t="shared" si="6"/>
        <v>0</v>
      </c>
      <c r="R23" s="19">
        <f t="shared" si="6"/>
        <v>0</v>
      </c>
      <c r="S23" s="19">
        <f t="shared" si="6"/>
        <v>0</v>
      </c>
      <c r="T23" s="19">
        <f t="shared" si="6"/>
        <v>0</v>
      </c>
      <c r="U23" s="19">
        <f t="shared" si="6"/>
        <v>28</v>
      </c>
      <c r="V23" s="19">
        <f t="shared" si="6"/>
        <v>0</v>
      </c>
      <c r="W23" s="19">
        <f t="shared" si="6"/>
        <v>0</v>
      </c>
      <c r="X23" s="19">
        <f t="shared" si="6"/>
        <v>28</v>
      </c>
      <c r="Y23" s="19">
        <f t="shared" si="6"/>
        <v>25</v>
      </c>
      <c r="Z23" s="26">
        <f t="shared" si="2"/>
        <v>0.8928571428571429</v>
      </c>
    </row>
    <row r="24" spans="1:26" ht="21" x14ac:dyDescent="0.25">
      <c r="A24" s="37" t="s">
        <v>383</v>
      </c>
      <c r="B24" s="38"/>
      <c r="C24" s="38"/>
      <c r="D24" s="38"/>
      <c r="E24" s="38"/>
      <c r="F24" s="38"/>
      <c r="G24" s="38"/>
      <c r="H24" s="38"/>
      <c r="I24" s="39"/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6">
        <v>0</v>
      </c>
    </row>
  </sheetData>
  <mergeCells count="10">
    <mergeCell ref="A20:I20"/>
    <mergeCell ref="A21:I21"/>
    <mergeCell ref="A22:I22"/>
    <mergeCell ref="A23:I23"/>
    <mergeCell ref="A24:I24"/>
    <mergeCell ref="A16:I16"/>
    <mergeCell ref="A17:I17"/>
    <mergeCell ref="A18:I18"/>
    <mergeCell ref="A19:I19"/>
    <mergeCell ref="A15:I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BE05-D1CA-492D-882D-96127DCF3767}">
  <sheetPr>
    <tabColor theme="9" tint="0.79998168889431442"/>
  </sheetPr>
  <dimension ref="A1:Z35"/>
  <sheetViews>
    <sheetView topLeftCell="E26" zoomScale="104" workbookViewId="0">
      <selection activeCell="H43" sqref="H43"/>
    </sheetView>
  </sheetViews>
  <sheetFormatPr defaultColWidth="9" defaultRowHeight="15" x14ac:dyDescent="0.25"/>
  <cols>
    <col min="1" max="2" width="9" style="9"/>
    <col min="3" max="3" width="31.42578125" style="9" customWidth="1"/>
    <col min="4" max="4" width="13.85546875" style="9" customWidth="1"/>
    <col min="5" max="5" width="36.42578125" style="9" customWidth="1"/>
    <col min="6" max="6" width="30.140625" style="9" customWidth="1"/>
    <col min="7" max="7" width="18.7109375" style="9" customWidth="1"/>
    <col min="8" max="8" width="20.28515625" style="9" customWidth="1"/>
    <col min="9" max="9" width="23" style="9" customWidth="1"/>
    <col min="10" max="10" width="23.42578125" style="9" customWidth="1"/>
    <col min="11" max="11" width="23.85546875" style="9" customWidth="1"/>
    <col min="12" max="12" width="25.28515625" style="9" customWidth="1"/>
    <col min="13" max="13" width="23.85546875" style="9" customWidth="1"/>
    <col min="14" max="14" width="19.7109375" style="9" customWidth="1"/>
    <col min="15" max="15" width="20.140625" style="9" customWidth="1"/>
    <col min="16" max="16" width="22.85546875" style="9" customWidth="1"/>
    <col min="17" max="17" width="23.85546875" style="9" customWidth="1"/>
    <col min="18" max="18" width="20.42578125" style="9" customWidth="1"/>
    <col min="19" max="19" width="20.140625" style="9" customWidth="1"/>
    <col min="20" max="20" width="23.28515625" style="9" customWidth="1"/>
    <col min="21" max="21" width="17.5703125" style="9" customWidth="1"/>
    <col min="22" max="24" width="9" style="9"/>
    <col min="25" max="25" width="16" style="9" customWidth="1"/>
    <col min="26" max="26" width="17.5703125" style="9" customWidth="1"/>
    <col min="27" max="16384" width="9" style="9"/>
  </cols>
  <sheetData>
    <row r="1" spans="1:26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30" x14ac:dyDescent="0.25">
      <c r="A2" s="4">
        <v>8</v>
      </c>
      <c r="B2" s="4" t="s">
        <v>491</v>
      </c>
      <c r="C2" s="5" t="s">
        <v>83</v>
      </c>
      <c r="D2" s="6" t="s">
        <v>1</v>
      </c>
      <c r="E2" s="5" t="s">
        <v>84</v>
      </c>
      <c r="F2" s="5" t="s">
        <v>8</v>
      </c>
      <c r="G2" s="5" t="s">
        <v>4</v>
      </c>
      <c r="H2" s="6" t="s">
        <v>345</v>
      </c>
      <c r="I2" s="6" t="s">
        <v>5</v>
      </c>
      <c r="J2" s="6">
        <v>22</v>
      </c>
      <c r="K2" s="6">
        <v>9</v>
      </c>
      <c r="L2" s="6">
        <v>0</v>
      </c>
      <c r="M2" s="6">
        <v>0</v>
      </c>
      <c r="N2" s="6">
        <v>0</v>
      </c>
      <c r="O2" s="6">
        <v>22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44</v>
      </c>
      <c r="V2" s="6">
        <v>0</v>
      </c>
      <c r="W2" s="6">
        <v>0</v>
      </c>
      <c r="X2" s="6">
        <v>44</v>
      </c>
      <c r="Y2" s="6">
        <v>51</v>
      </c>
      <c r="Z2" s="23">
        <v>115.90909090909</v>
      </c>
    </row>
    <row r="3" spans="1:26" ht="30" x14ac:dyDescent="0.25">
      <c r="A3" s="4">
        <v>8</v>
      </c>
      <c r="B3" s="4" t="s">
        <v>492</v>
      </c>
      <c r="C3" s="5" t="s">
        <v>145</v>
      </c>
      <c r="D3" s="6" t="s">
        <v>1</v>
      </c>
      <c r="E3" s="5" t="s">
        <v>146</v>
      </c>
      <c r="F3" s="5" t="s">
        <v>3</v>
      </c>
      <c r="G3" s="5" t="s">
        <v>4</v>
      </c>
      <c r="H3" s="6" t="s">
        <v>345</v>
      </c>
      <c r="I3" s="6" t="s">
        <v>5</v>
      </c>
      <c r="J3" s="6">
        <v>30</v>
      </c>
      <c r="K3" s="6">
        <v>6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30</v>
      </c>
      <c r="V3" s="6">
        <v>0</v>
      </c>
      <c r="W3" s="6">
        <v>0</v>
      </c>
      <c r="X3" s="6">
        <v>30</v>
      </c>
      <c r="Y3" s="6">
        <v>25</v>
      </c>
      <c r="Z3" s="23">
        <v>83.3333333333333</v>
      </c>
    </row>
    <row r="4" spans="1:26" ht="30" x14ac:dyDescent="0.25">
      <c r="A4" s="4">
        <v>8</v>
      </c>
      <c r="B4" s="4" t="s">
        <v>491</v>
      </c>
      <c r="C4" s="5" t="s">
        <v>148</v>
      </c>
      <c r="D4" s="6" t="s">
        <v>1</v>
      </c>
      <c r="E4" s="5" t="s">
        <v>149</v>
      </c>
      <c r="F4" s="5" t="s">
        <v>3</v>
      </c>
      <c r="G4" s="5" t="s">
        <v>4</v>
      </c>
      <c r="H4" s="6" t="s">
        <v>345</v>
      </c>
      <c r="I4" s="6" t="s">
        <v>5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46</v>
      </c>
      <c r="P4" s="6">
        <v>0</v>
      </c>
      <c r="Q4" s="6">
        <v>46</v>
      </c>
      <c r="R4" s="6">
        <v>0</v>
      </c>
      <c r="S4" s="6">
        <v>0</v>
      </c>
      <c r="T4" s="6">
        <v>0</v>
      </c>
      <c r="U4" s="6">
        <v>46</v>
      </c>
      <c r="V4" s="6">
        <v>0</v>
      </c>
      <c r="W4" s="6">
        <v>0</v>
      </c>
      <c r="X4" s="6">
        <v>46</v>
      </c>
      <c r="Y4" s="6">
        <v>56</v>
      </c>
      <c r="Z4" s="23">
        <v>121.739130434782</v>
      </c>
    </row>
    <row r="5" spans="1:26" ht="30" x14ac:dyDescent="0.25">
      <c r="A5" s="4">
        <v>8</v>
      </c>
      <c r="B5" s="4" t="s">
        <v>491</v>
      </c>
      <c r="C5" s="5" t="s">
        <v>83</v>
      </c>
      <c r="D5" s="6" t="s">
        <v>1</v>
      </c>
      <c r="E5" s="5" t="s">
        <v>150</v>
      </c>
      <c r="F5" s="5" t="s">
        <v>8</v>
      </c>
      <c r="G5" s="5" t="s">
        <v>4</v>
      </c>
      <c r="H5" s="6" t="s">
        <v>345</v>
      </c>
      <c r="I5" s="6" t="s">
        <v>5</v>
      </c>
      <c r="J5" s="6">
        <v>8</v>
      </c>
      <c r="K5" s="6">
        <v>3</v>
      </c>
      <c r="L5" s="6">
        <v>0</v>
      </c>
      <c r="M5" s="6">
        <v>0</v>
      </c>
      <c r="N5" s="6">
        <v>0</v>
      </c>
      <c r="O5" s="6">
        <v>15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23</v>
      </c>
      <c r="V5" s="6">
        <v>0</v>
      </c>
      <c r="W5" s="6">
        <v>0</v>
      </c>
      <c r="X5" s="6">
        <v>23</v>
      </c>
      <c r="Y5" s="6">
        <v>19</v>
      </c>
      <c r="Z5" s="23">
        <v>82.608695652173907</v>
      </c>
    </row>
    <row r="6" spans="1:26" ht="45" x14ac:dyDescent="0.25">
      <c r="A6" s="4">
        <v>8</v>
      </c>
      <c r="B6" s="4" t="s">
        <v>491</v>
      </c>
      <c r="C6" s="5" t="s">
        <v>83</v>
      </c>
      <c r="D6" s="6" t="s">
        <v>1</v>
      </c>
      <c r="E6" s="5" t="s">
        <v>186</v>
      </c>
      <c r="F6" s="5" t="s">
        <v>71</v>
      </c>
      <c r="G6" s="5" t="s">
        <v>4</v>
      </c>
      <c r="H6" s="6" t="s">
        <v>345</v>
      </c>
      <c r="I6" s="6" t="s">
        <v>9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5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5</v>
      </c>
      <c r="V6" s="6">
        <v>0</v>
      </c>
      <c r="W6" s="6">
        <v>0</v>
      </c>
      <c r="X6" s="6">
        <v>5</v>
      </c>
      <c r="Y6" s="6">
        <v>5</v>
      </c>
      <c r="Z6" s="23">
        <v>100</v>
      </c>
    </row>
    <row r="7" spans="1:26" ht="45" x14ac:dyDescent="0.25">
      <c r="A7" s="4">
        <v>8</v>
      </c>
      <c r="B7" s="4" t="s">
        <v>492</v>
      </c>
      <c r="C7" s="5" t="s">
        <v>145</v>
      </c>
      <c r="D7" s="6" t="s">
        <v>1</v>
      </c>
      <c r="E7" s="5" t="s">
        <v>192</v>
      </c>
      <c r="F7" s="5" t="s">
        <v>71</v>
      </c>
      <c r="G7" s="5" t="s">
        <v>4</v>
      </c>
      <c r="H7" s="6" t="s">
        <v>345</v>
      </c>
      <c r="I7" s="6" t="s">
        <v>9</v>
      </c>
      <c r="J7" s="6">
        <v>14</v>
      </c>
      <c r="K7" s="6">
        <v>4</v>
      </c>
      <c r="L7" s="6">
        <v>0</v>
      </c>
      <c r="M7" s="6">
        <v>0</v>
      </c>
      <c r="N7" s="6">
        <v>0</v>
      </c>
      <c r="O7" s="6">
        <v>1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15</v>
      </c>
      <c r="V7" s="6">
        <v>0</v>
      </c>
      <c r="W7" s="6">
        <v>0</v>
      </c>
      <c r="X7" s="6">
        <v>15</v>
      </c>
      <c r="Y7" s="6">
        <v>15</v>
      </c>
      <c r="Z7" s="23">
        <v>100</v>
      </c>
    </row>
    <row r="8" spans="1:26" ht="30" x14ac:dyDescent="0.25">
      <c r="A8" s="4">
        <v>8</v>
      </c>
      <c r="B8" s="4" t="s">
        <v>493</v>
      </c>
      <c r="C8" s="5" t="s">
        <v>212</v>
      </c>
      <c r="D8" s="6" t="s">
        <v>1</v>
      </c>
      <c r="E8" s="5" t="s">
        <v>213</v>
      </c>
      <c r="F8" s="5" t="s">
        <v>8</v>
      </c>
      <c r="G8" s="5" t="s">
        <v>72</v>
      </c>
      <c r="H8" s="6" t="s">
        <v>345</v>
      </c>
      <c r="I8" s="6" t="s">
        <v>9</v>
      </c>
      <c r="J8" s="6">
        <v>1</v>
      </c>
      <c r="K8" s="6">
        <v>1</v>
      </c>
      <c r="L8" s="6">
        <v>0</v>
      </c>
      <c r="M8" s="6">
        <v>1</v>
      </c>
      <c r="N8" s="6">
        <v>0</v>
      </c>
      <c r="O8" s="6">
        <v>10</v>
      </c>
      <c r="P8" s="6">
        <v>0</v>
      </c>
      <c r="Q8" s="6">
        <v>10</v>
      </c>
      <c r="R8" s="6">
        <v>0</v>
      </c>
      <c r="S8" s="6">
        <v>0</v>
      </c>
      <c r="T8" s="6">
        <v>0</v>
      </c>
      <c r="U8" s="6">
        <v>11</v>
      </c>
      <c r="V8" s="6">
        <v>0</v>
      </c>
      <c r="W8" s="6">
        <v>0</v>
      </c>
      <c r="X8" s="6">
        <v>11</v>
      </c>
      <c r="Y8" s="6">
        <v>11</v>
      </c>
      <c r="Z8" s="23">
        <v>100</v>
      </c>
    </row>
    <row r="9" spans="1:26" x14ac:dyDescent="0.25">
      <c r="A9" s="4">
        <v>8</v>
      </c>
      <c r="B9" s="4" t="s">
        <v>491</v>
      </c>
      <c r="C9" s="5" t="s">
        <v>487</v>
      </c>
      <c r="D9" s="6" t="s">
        <v>70</v>
      </c>
      <c r="E9" s="5" t="s">
        <v>488</v>
      </c>
      <c r="F9" s="5" t="s">
        <v>16</v>
      </c>
      <c r="G9" s="5" t="s">
        <v>72</v>
      </c>
      <c r="H9" s="6" t="s">
        <v>344</v>
      </c>
      <c r="I9" s="6" t="s">
        <v>5</v>
      </c>
      <c r="J9" s="6">
        <v>12</v>
      </c>
      <c r="K9" s="6">
        <v>4</v>
      </c>
      <c r="L9" s="6">
        <v>0</v>
      </c>
      <c r="M9" s="6">
        <v>0</v>
      </c>
      <c r="N9" s="6">
        <v>0</v>
      </c>
      <c r="O9" s="6">
        <v>1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13</v>
      </c>
      <c r="V9" s="6">
        <v>0</v>
      </c>
      <c r="W9" s="6">
        <v>0</v>
      </c>
      <c r="X9" s="6">
        <v>13</v>
      </c>
      <c r="Y9" s="6">
        <v>11</v>
      </c>
      <c r="Z9" s="23">
        <v>84.615384615384599</v>
      </c>
    </row>
    <row r="10" spans="1:26" ht="45" x14ac:dyDescent="0.25">
      <c r="A10" s="4">
        <v>8</v>
      </c>
      <c r="B10" s="4" t="s">
        <v>492</v>
      </c>
      <c r="C10" s="5" t="s">
        <v>489</v>
      </c>
      <c r="D10" s="6" t="s">
        <v>70</v>
      </c>
      <c r="E10" s="5" t="s">
        <v>490</v>
      </c>
      <c r="F10" s="5" t="s">
        <v>3</v>
      </c>
      <c r="G10" s="5" t="s">
        <v>73</v>
      </c>
      <c r="H10" s="6" t="s">
        <v>344</v>
      </c>
      <c r="I10" s="6" t="s">
        <v>5</v>
      </c>
      <c r="J10" s="6">
        <v>65</v>
      </c>
      <c r="K10" s="6">
        <v>20</v>
      </c>
      <c r="L10" s="6">
        <v>0</v>
      </c>
      <c r="M10" s="6">
        <v>0</v>
      </c>
      <c r="N10" s="6">
        <v>0</v>
      </c>
      <c r="O10" s="6">
        <v>15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80</v>
      </c>
      <c r="V10" s="6">
        <v>0</v>
      </c>
      <c r="W10" s="6">
        <v>0</v>
      </c>
      <c r="X10" s="6">
        <v>80</v>
      </c>
      <c r="Y10" s="6">
        <v>34</v>
      </c>
      <c r="Z10" s="23">
        <v>42.5</v>
      </c>
    </row>
    <row r="11" spans="1:26" ht="30" x14ac:dyDescent="0.25">
      <c r="A11" s="4">
        <v>8</v>
      </c>
      <c r="B11" s="4" t="s">
        <v>491</v>
      </c>
      <c r="C11" s="5" t="s">
        <v>83</v>
      </c>
      <c r="D11" s="6" t="s">
        <v>1</v>
      </c>
      <c r="E11" s="5" t="s">
        <v>225</v>
      </c>
      <c r="F11" s="5" t="s">
        <v>8</v>
      </c>
      <c r="G11" s="5" t="s">
        <v>4</v>
      </c>
      <c r="H11" s="6" t="s">
        <v>345</v>
      </c>
      <c r="I11" s="6" t="s">
        <v>9</v>
      </c>
      <c r="J11" s="6">
        <v>12</v>
      </c>
      <c r="K11" s="6">
        <v>3</v>
      </c>
      <c r="L11" s="6">
        <v>0</v>
      </c>
      <c r="M11" s="6">
        <v>0</v>
      </c>
      <c r="N11" s="6">
        <v>0</v>
      </c>
      <c r="O11" s="6">
        <v>32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44</v>
      </c>
      <c r="V11" s="6">
        <v>0</v>
      </c>
      <c r="W11" s="6">
        <v>0</v>
      </c>
      <c r="X11" s="6">
        <v>44</v>
      </c>
      <c r="Y11" s="6">
        <v>40</v>
      </c>
      <c r="Z11" s="23">
        <v>90.909090909090907</v>
      </c>
    </row>
    <row r="12" spans="1:26" ht="30" x14ac:dyDescent="0.25">
      <c r="A12" s="4">
        <v>8</v>
      </c>
      <c r="B12" s="4" t="s">
        <v>494</v>
      </c>
      <c r="C12" s="5" t="s">
        <v>246</v>
      </c>
      <c r="D12" s="6" t="s">
        <v>1</v>
      </c>
      <c r="E12" s="5" t="s">
        <v>247</v>
      </c>
      <c r="F12" s="5" t="s">
        <v>3</v>
      </c>
      <c r="G12" s="5" t="s">
        <v>4</v>
      </c>
      <c r="H12" s="6" t="s">
        <v>345</v>
      </c>
      <c r="I12" s="6" t="s">
        <v>5</v>
      </c>
      <c r="J12" s="6">
        <v>9</v>
      </c>
      <c r="K12" s="6">
        <v>3</v>
      </c>
      <c r="L12" s="6">
        <v>0</v>
      </c>
      <c r="M12" s="6">
        <v>0</v>
      </c>
      <c r="N12" s="6">
        <v>0</v>
      </c>
      <c r="O12" s="6">
        <v>24</v>
      </c>
      <c r="P12" s="6">
        <v>0</v>
      </c>
      <c r="Q12" s="6">
        <v>2</v>
      </c>
      <c r="R12" s="6">
        <v>0</v>
      </c>
      <c r="S12" s="6">
        <v>0</v>
      </c>
      <c r="T12" s="6">
        <v>0</v>
      </c>
      <c r="U12" s="6">
        <v>33</v>
      </c>
      <c r="V12" s="6">
        <v>0</v>
      </c>
      <c r="W12" s="6">
        <v>0</v>
      </c>
      <c r="X12" s="6">
        <v>33</v>
      </c>
      <c r="Y12" s="6">
        <v>21</v>
      </c>
      <c r="Z12" s="23">
        <v>63.636363636363598</v>
      </c>
    </row>
    <row r="13" spans="1:26" ht="45" x14ac:dyDescent="0.25">
      <c r="A13" s="4">
        <v>8</v>
      </c>
      <c r="B13" s="4" t="s">
        <v>492</v>
      </c>
      <c r="C13" s="5" t="s">
        <v>145</v>
      </c>
      <c r="D13" s="6" t="s">
        <v>1</v>
      </c>
      <c r="E13" s="5" t="s">
        <v>256</v>
      </c>
      <c r="F13" s="5" t="s">
        <v>71</v>
      </c>
      <c r="G13" s="5" t="s">
        <v>4</v>
      </c>
      <c r="H13" s="6" t="s">
        <v>345</v>
      </c>
      <c r="I13" s="6" t="s">
        <v>9</v>
      </c>
      <c r="J13" s="6">
        <v>10</v>
      </c>
      <c r="K13" s="6">
        <v>3</v>
      </c>
      <c r="L13" s="6">
        <v>0</v>
      </c>
      <c r="M13" s="6">
        <v>0</v>
      </c>
      <c r="N13" s="6">
        <v>0</v>
      </c>
      <c r="O13" s="6">
        <v>7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17</v>
      </c>
      <c r="V13" s="6">
        <v>0</v>
      </c>
      <c r="W13" s="6">
        <v>0</v>
      </c>
      <c r="X13" s="6">
        <v>17</v>
      </c>
      <c r="Y13" s="6">
        <v>17</v>
      </c>
      <c r="Z13" s="23">
        <v>100</v>
      </c>
    </row>
    <row r="14" spans="1:26" ht="45" x14ac:dyDescent="0.25">
      <c r="A14" s="4">
        <v>8</v>
      </c>
      <c r="B14" s="4" t="s">
        <v>492</v>
      </c>
      <c r="C14" s="5" t="s">
        <v>145</v>
      </c>
      <c r="D14" s="6" t="s">
        <v>1</v>
      </c>
      <c r="E14" s="5" t="s">
        <v>257</v>
      </c>
      <c r="F14" s="5" t="s">
        <v>71</v>
      </c>
      <c r="G14" s="5" t="s">
        <v>4</v>
      </c>
      <c r="H14" s="6" t="s">
        <v>345</v>
      </c>
      <c r="I14" s="6" t="s">
        <v>9</v>
      </c>
      <c r="J14" s="6">
        <v>29</v>
      </c>
      <c r="K14" s="6">
        <v>8</v>
      </c>
      <c r="L14" s="6">
        <v>0</v>
      </c>
      <c r="M14" s="6">
        <v>0</v>
      </c>
      <c r="N14" s="6">
        <v>0</v>
      </c>
      <c r="O14" s="6">
        <v>12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41</v>
      </c>
      <c r="V14" s="6">
        <v>0</v>
      </c>
      <c r="W14" s="6">
        <v>0</v>
      </c>
      <c r="X14" s="6">
        <v>41</v>
      </c>
      <c r="Y14" s="6">
        <v>41</v>
      </c>
      <c r="Z14" s="23">
        <v>100</v>
      </c>
    </row>
    <row r="15" spans="1:26" ht="30" x14ac:dyDescent="0.25">
      <c r="A15" s="4">
        <v>8</v>
      </c>
      <c r="B15" s="4" t="s">
        <v>492</v>
      </c>
      <c r="C15" s="5" t="s">
        <v>489</v>
      </c>
      <c r="D15" s="6" t="s">
        <v>70</v>
      </c>
      <c r="E15" s="5" t="s">
        <v>495</v>
      </c>
      <c r="F15" s="5" t="s">
        <v>8</v>
      </c>
      <c r="G15" s="5" t="s">
        <v>72</v>
      </c>
      <c r="H15" s="6" t="s">
        <v>344</v>
      </c>
      <c r="I15" s="6" t="s">
        <v>5</v>
      </c>
      <c r="J15" s="6">
        <v>22</v>
      </c>
      <c r="K15" s="6">
        <v>9</v>
      </c>
      <c r="L15" s="6">
        <v>22</v>
      </c>
      <c r="M15" s="6">
        <v>0</v>
      </c>
      <c r="N15" s="6">
        <v>0</v>
      </c>
      <c r="O15" s="6">
        <v>4</v>
      </c>
      <c r="P15" s="6">
        <v>4</v>
      </c>
      <c r="Q15" s="6">
        <v>0</v>
      </c>
      <c r="R15" s="6">
        <v>0</v>
      </c>
      <c r="S15" s="6">
        <v>0</v>
      </c>
      <c r="T15" s="6">
        <v>0</v>
      </c>
      <c r="U15" s="6">
        <v>26</v>
      </c>
      <c r="V15" s="6">
        <v>0</v>
      </c>
      <c r="W15" s="6">
        <v>0</v>
      </c>
      <c r="X15" s="6">
        <v>26</v>
      </c>
      <c r="Y15" s="6">
        <v>24</v>
      </c>
      <c r="Z15" s="23">
        <v>92.307692307692307</v>
      </c>
    </row>
    <row r="16" spans="1:26" ht="30" x14ac:dyDescent="0.25">
      <c r="A16" s="4">
        <v>8</v>
      </c>
      <c r="B16" s="4" t="s">
        <v>498</v>
      </c>
      <c r="C16" s="5" t="s">
        <v>496</v>
      </c>
      <c r="D16" s="6" t="s">
        <v>70</v>
      </c>
      <c r="E16" s="5" t="s">
        <v>497</v>
      </c>
      <c r="F16" s="5" t="s">
        <v>16</v>
      </c>
      <c r="G16" s="5" t="s">
        <v>72</v>
      </c>
      <c r="H16" s="6" t="s">
        <v>344</v>
      </c>
      <c r="I16" s="6" t="s">
        <v>5</v>
      </c>
      <c r="J16" s="6">
        <v>20</v>
      </c>
      <c r="K16" s="6">
        <v>6</v>
      </c>
      <c r="L16" s="6">
        <v>0</v>
      </c>
      <c r="M16" s="6">
        <v>0</v>
      </c>
      <c r="N16" s="6">
        <v>0</v>
      </c>
      <c r="O16" s="6">
        <v>1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21</v>
      </c>
      <c r="V16" s="6">
        <v>0</v>
      </c>
      <c r="W16" s="6">
        <v>0</v>
      </c>
      <c r="X16" s="6">
        <v>21</v>
      </c>
      <c r="Y16" s="6">
        <v>5</v>
      </c>
      <c r="Z16" s="23">
        <v>23.8095238095238</v>
      </c>
    </row>
    <row r="17" spans="1:26" ht="30" x14ac:dyDescent="0.25">
      <c r="A17" s="4">
        <v>8</v>
      </c>
      <c r="B17" s="4" t="s">
        <v>491</v>
      </c>
      <c r="C17" s="5" t="s">
        <v>487</v>
      </c>
      <c r="D17" s="6" t="s">
        <v>70</v>
      </c>
      <c r="E17" s="5" t="s">
        <v>499</v>
      </c>
      <c r="F17" s="5" t="s">
        <v>16</v>
      </c>
      <c r="G17" s="5" t="s">
        <v>72</v>
      </c>
      <c r="H17" s="6" t="s">
        <v>344</v>
      </c>
      <c r="I17" s="6" t="s">
        <v>5</v>
      </c>
      <c r="J17" s="6">
        <v>36</v>
      </c>
      <c r="K17" s="6">
        <v>12</v>
      </c>
      <c r="L17" s="6">
        <v>0</v>
      </c>
      <c r="M17" s="6">
        <v>0</v>
      </c>
      <c r="N17" s="6">
        <v>0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37</v>
      </c>
      <c r="V17" s="6">
        <v>0</v>
      </c>
      <c r="W17" s="6">
        <v>0</v>
      </c>
      <c r="X17" s="6">
        <v>37</v>
      </c>
      <c r="Y17" s="6">
        <v>39</v>
      </c>
      <c r="Z17" s="23">
        <v>105.40540540540501</v>
      </c>
    </row>
    <row r="18" spans="1:26" ht="45" x14ac:dyDescent="0.25">
      <c r="A18" s="4">
        <v>8</v>
      </c>
      <c r="B18" s="4" t="s">
        <v>498</v>
      </c>
      <c r="C18" s="5" t="s">
        <v>496</v>
      </c>
      <c r="D18" s="6" t="s">
        <v>70</v>
      </c>
      <c r="E18" s="5" t="s">
        <v>500</v>
      </c>
      <c r="F18" s="5" t="s">
        <v>3</v>
      </c>
      <c r="G18" s="5" t="s">
        <v>73</v>
      </c>
      <c r="H18" s="6" t="s">
        <v>345</v>
      </c>
      <c r="I18" s="6" t="s">
        <v>5</v>
      </c>
      <c r="J18" s="6">
        <v>8</v>
      </c>
      <c r="K18" s="6">
        <v>2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8</v>
      </c>
      <c r="V18" s="6">
        <v>0</v>
      </c>
      <c r="W18" s="6">
        <v>0</v>
      </c>
      <c r="X18" s="6">
        <v>8</v>
      </c>
      <c r="Y18" s="6">
        <v>12</v>
      </c>
      <c r="Z18" s="23">
        <v>150</v>
      </c>
    </row>
    <row r="19" spans="1:26" ht="45" x14ac:dyDescent="0.25">
      <c r="A19" s="4">
        <v>8</v>
      </c>
      <c r="B19" s="4" t="s">
        <v>491</v>
      </c>
      <c r="C19" s="5" t="s">
        <v>487</v>
      </c>
      <c r="D19" s="6" t="s">
        <v>70</v>
      </c>
      <c r="E19" s="5" t="s">
        <v>501</v>
      </c>
      <c r="F19" s="5" t="s">
        <v>71</v>
      </c>
      <c r="G19" s="5" t="s">
        <v>73</v>
      </c>
      <c r="H19" s="6" t="s">
        <v>345</v>
      </c>
      <c r="I19" s="6" t="s">
        <v>25</v>
      </c>
      <c r="J19" s="6">
        <v>28</v>
      </c>
      <c r="K19" s="6">
        <v>9</v>
      </c>
      <c r="L19" s="6">
        <v>0</v>
      </c>
      <c r="M19" s="6">
        <v>0</v>
      </c>
      <c r="N19" s="6">
        <v>0</v>
      </c>
      <c r="O19" s="6">
        <v>2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30</v>
      </c>
      <c r="V19" s="6">
        <v>0</v>
      </c>
      <c r="W19" s="6">
        <v>0</v>
      </c>
      <c r="X19" s="6">
        <v>30</v>
      </c>
      <c r="Y19" s="6">
        <v>30</v>
      </c>
      <c r="Z19" s="23">
        <v>100</v>
      </c>
    </row>
    <row r="20" spans="1:26" ht="45" x14ac:dyDescent="0.25">
      <c r="A20" s="4">
        <v>8</v>
      </c>
      <c r="B20" s="4" t="s">
        <v>492</v>
      </c>
      <c r="C20" s="5" t="s">
        <v>489</v>
      </c>
      <c r="D20" s="6" t="s">
        <v>70</v>
      </c>
      <c r="E20" s="5" t="s">
        <v>502</v>
      </c>
      <c r="F20" s="5" t="s">
        <v>71</v>
      </c>
      <c r="G20" s="5" t="s">
        <v>73</v>
      </c>
      <c r="H20" s="6" t="s">
        <v>345</v>
      </c>
      <c r="I20" s="6" t="s">
        <v>9</v>
      </c>
      <c r="J20" s="6">
        <v>7</v>
      </c>
      <c r="K20" s="6">
        <v>2</v>
      </c>
      <c r="L20" s="6">
        <v>0</v>
      </c>
      <c r="M20" s="6">
        <v>0</v>
      </c>
      <c r="N20" s="6">
        <v>0</v>
      </c>
      <c r="O20" s="6">
        <v>3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10</v>
      </c>
      <c r="V20" s="6">
        <v>0</v>
      </c>
      <c r="W20" s="6">
        <v>0</v>
      </c>
      <c r="X20" s="6">
        <v>10</v>
      </c>
      <c r="Y20" s="6">
        <v>10</v>
      </c>
      <c r="Z20" s="23">
        <v>100</v>
      </c>
    </row>
    <row r="21" spans="1:26" ht="45" x14ac:dyDescent="0.25">
      <c r="A21" s="4">
        <v>8</v>
      </c>
      <c r="B21" s="4" t="s">
        <v>493</v>
      </c>
      <c r="C21" s="5" t="s">
        <v>503</v>
      </c>
      <c r="D21" s="6" t="s">
        <v>70</v>
      </c>
      <c r="E21" s="5" t="s">
        <v>504</v>
      </c>
      <c r="F21" s="5" t="s">
        <v>71</v>
      </c>
      <c r="G21" s="5" t="s">
        <v>72</v>
      </c>
      <c r="H21" s="6" t="s">
        <v>344</v>
      </c>
      <c r="I21" s="6" t="s">
        <v>9</v>
      </c>
      <c r="J21" s="6">
        <v>19</v>
      </c>
      <c r="K21" s="6">
        <v>5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19</v>
      </c>
      <c r="V21" s="6">
        <v>0</v>
      </c>
      <c r="W21" s="6">
        <v>0</v>
      </c>
      <c r="X21" s="6">
        <v>19</v>
      </c>
      <c r="Y21" s="6">
        <v>19</v>
      </c>
      <c r="Z21" s="23">
        <v>100</v>
      </c>
    </row>
    <row r="22" spans="1:26" ht="45" x14ac:dyDescent="0.25">
      <c r="A22" s="4">
        <v>8</v>
      </c>
      <c r="B22" s="4" t="s">
        <v>498</v>
      </c>
      <c r="C22" s="5" t="s">
        <v>496</v>
      </c>
      <c r="D22" s="6" t="s">
        <v>70</v>
      </c>
      <c r="E22" s="5" t="s">
        <v>505</v>
      </c>
      <c r="F22" s="5" t="s">
        <v>71</v>
      </c>
      <c r="G22" s="5" t="s">
        <v>72</v>
      </c>
      <c r="H22" s="6" t="s">
        <v>344</v>
      </c>
      <c r="I22" s="6" t="s">
        <v>9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23">
        <v>0</v>
      </c>
    </row>
    <row r="23" spans="1:26" ht="45" x14ac:dyDescent="0.25">
      <c r="A23" s="4">
        <v>8</v>
      </c>
      <c r="B23" s="4" t="s">
        <v>492</v>
      </c>
      <c r="C23" s="5" t="s">
        <v>506</v>
      </c>
      <c r="D23" s="6" t="s">
        <v>70</v>
      </c>
      <c r="E23" s="5" t="s">
        <v>507</v>
      </c>
      <c r="F23" s="5" t="s">
        <v>71</v>
      </c>
      <c r="G23" s="5" t="s">
        <v>73</v>
      </c>
      <c r="H23" s="6" t="s">
        <v>345</v>
      </c>
      <c r="I23" s="6" t="s">
        <v>9</v>
      </c>
      <c r="J23" s="6">
        <v>33</v>
      </c>
      <c r="K23" s="6">
        <v>12</v>
      </c>
      <c r="L23" s="6">
        <v>0</v>
      </c>
      <c r="M23" s="6">
        <v>0</v>
      </c>
      <c r="N23" s="6">
        <v>0</v>
      </c>
      <c r="O23" s="6">
        <v>6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39</v>
      </c>
      <c r="V23" s="6">
        <v>0</v>
      </c>
      <c r="W23" s="6">
        <v>0</v>
      </c>
      <c r="X23" s="6">
        <v>39</v>
      </c>
      <c r="Y23" s="6">
        <v>39</v>
      </c>
      <c r="Z23" s="23">
        <v>100</v>
      </c>
    </row>
    <row r="24" spans="1:26" x14ac:dyDescent="0.25">
      <c r="A24" s="4">
        <v>8</v>
      </c>
      <c r="B24" s="4" t="s">
        <v>491</v>
      </c>
      <c r="C24" s="5" t="s">
        <v>148</v>
      </c>
      <c r="D24" s="6" t="s">
        <v>1</v>
      </c>
      <c r="E24" s="5" t="s">
        <v>293</v>
      </c>
      <c r="F24" s="5" t="s">
        <v>16</v>
      </c>
      <c r="G24" s="5" t="s">
        <v>4</v>
      </c>
      <c r="H24" s="6" t="s">
        <v>345</v>
      </c>
      <c r="I24" s="6" t="s">
        <v>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10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10</v>
      </c>
      <c r="V24" s="6">
        <v>0</v>
      </c>
      <c r="W24" s="6">
        <v>0</v>
      </c>
      <c r="X24" s="6">
        <v>10</v>
      </c>
      <c r="Y24" s="6">
        <v>6</v>
      </c>
      <c r="Z24" s="23">
        <v>60</v>
      </c>
    </row>
    <row r="25" spans="1:26" ht="45" x14ac:dyDescent="0.25">
      <c r="A25" s="4">
        <v>8</v>
      </c>
      <c r="B25" s="4" t="s">
        <v>491</v>
      </c>
      <c r="C25" s="5" t="s">
        <v>487</v>
      </c>
      <c r="D25" s="6" t="s">
        <v>70</v>
      </c>
      <c r="E25" s="5" t="s">
        <v>508</v>
      </c>
      <c r="F25" s="5" t="s">
        <v>3</v>
      </c>
      <c r="G25" s="5" t="s">
        <v>73</v>
      </c>
      <c r="H25" s="6" t="s">
        <v>344</v>
      </c>
      <c r="I25" s="6" t="s">
        <v>5</v>
      </c>
      <c r="J25" s="6">
        <v>18</v>
      </c>
      <c r="K25" s="6">
        <v>5</v>
      </c>
      <c r="L25" s="6">
        <v>0</v>
      </c>
      <c r="M25" s="6">
        <v>0</v>
      </c>
      <c r="N25" s="6">
        <v>0</v>
      </c>
      <c r="O25" s="6">
        <v>2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20</v>
      </c>
      <c r="V25" s="6">
        <v>0</v>
      </c>
      <c r="W25" s="6">
        <v>0</v>
      </c>
      <c r="X25" s="6">
        <v>20</v>
      </c>
      <c r="Y25" s="6">
        <v>12</v>
      </c>
      <c r="Z25" s="23">
        <v>60</v>
      </c>
    </row>
    <row r="26" spans="1:26" s="11" customFormat="1" ht="75" x14ac:dyDescent="0.25">
      <c r="A26" s="31"/>
      <c r="B26" s="31"/>
      <c r="C26" s="31"/>
      <c r="D26" s="31"/>
      <c r="E26" s="31"/>
      <c r="F26" s="31"/>
      <c r="G26" s="31"/>
      <c r="H26" s="31"/>
      <c r="I26" s="32"/>
      <c r="J26" s="1" t="s">
        <v>355</v>
      </c>
      <c r="K26" s="1" t="s">
        <v>356</v>
      </c>
      <c r="L26" s="1" t="s">
        <v>357</v>
      </c>
      <c r="M26" s="1" t="s">
        <v>358</v>
      </c>
      <c r="N26" s="1" t="s">
        <v>362</v>
      </c>
      <c r="O26" s="1" t="s">
        <v>359</v>
      </c>
      <c r="P26" s="1" t="s">
        <v>360</v>
      </c>
      <c r="Q26" s="1" t="s">
        <v>361</v>
      </c>
      <c r="R26" s="1" t="s">
        <v>363</v>
      </c>
      <c r="S26" s="1" t="s">
        <v>364</v>
      </c>
      <c r="T26" s="1" t="s">
        <v>365</v>
      </c>
      <c r="U26" s="1" t="s">
        <v>366</v>
      </c>
      <c r="V26" s="1" t="s">
        <v>367</v>
      </c>
      <c r="W26" s="1" t="s">
        <v>368</v>
      </c>
      <c r="X26" s="1" t="s">
        <v>369</v>
      </c>
      <c r="Y26" s="1" t="s">
        <v>370</v>
      </c>
      <c r="Z26" s="2" t="s">
        <v>371</v>
      </c>
    </row>
    <row r="27" spans="1:26" s="11" customFormat="1" ht="24" x14ac:dyDescent="0.25">
      <c r="A27" s="34" t="s">
        <v>374</v>
      </c>
      <c r="B27" s="35"/>
      <c r="C27" s="35"/>
      <c r="D27" s="35"/>
      <c r="E27" s="35"/>
      <c r="F27" s="35"/>
      <c r="G27" s="35"/>
      <c r="H27" s="35"/>
      <c r="I27" s="36"/>
      <c r="J27" s="18">
        <f>SUM(J2:J25)</f>
        <v>403</v>
      </c>
      <c r="K27" s="18">
        <f t="shared" ref="K27:Y27" si="0">SUM(K2:K25)</f>
        <v>126</v>
      </c>
      <c r="L27" s="18">
        <f t="shared" si="0"/>
        <v>22</v>
      </c>
      <c r="M27" s="18">
        <f t="shared" si="0"/>
        <v>1</v>
      </c>
      <c r="N27" s="18">
        <f t="shared" si="0"/>
        <v>0</v>
      </c>
      <c r="O27" s="18">
        <f t="shared" si="0"/>
        <v>219</v>
      </c>
      <c r="P27" s="18">
        <f t="shared" si="0"/>
        <v>4</v>
      </c>
      <c r="Q27" s="18">
        <f t="shared" si="0"/>
        <v>58</v>
      </c>
      <c r="R27" s="18">
        <f t="shared" si="0"/>
        <v>0</v>
      </c>
      <c r="S27" s="18">
        <f t="shared" si="0"/>
        <v>0</v>
      </c>
      <c r="T27" s="18">
        <f t="shared" si="0"/>
        <v>0</v>
      </c>
      <c r="U27" s="18">
        <f t="shared" si="0"/>
        <v>622</v>
      </c>
      <c r="V27" s="18">
        <f t="shared" si="0"/>
        <v>0</v>
      </c>
      <c r="W27" s="18">
        <f t="shared" si="0"/>
        <v>0</v>
      </c>
      <c r="X27" s="18">
        <f t="shared" si="0"/>
        <v>622</v>
      </c>
      <c r="Y27" s="18">
        <f t="shared" si="0"/>
        <v>542</v>
      </c>
      <c r="Z27" s="25">
        <f>Y27/U27</f>
        <v>0.87138263665594851</v>
      </c>
    </row>
    <row r="28" spans="1:26" s="11" customFormat="1" ht="24" x14ac:dyDescent="0.25">
      <c r="A28" s="34" t="s">
        <v>377</v>
      </c>
      <c r="B28" s="35"/>
      <c r="C28" s="35"/>
      <c r="D28" s="35"/>
      <c r="E28" s="35"/>
      <c r="F28" s="35"/>
      <c r="G28" s="35"/>
      <c r="H28" s="35"/>
      <c r="I28" s="36"/>
      <c r="J28" s="16">
        <f>SUM(J3:J4,J10,J12,J18,J25)</f>
        <v>130</v>
      </c>
      <c r="K28" s="16">
        <f t="shared" ref="K28:Y28" si="1">SUM(K3:K4,K10,K12,K18,K25)</f>
        <v>36</v>
      </c>
      <c r="L28" s="16">
        <f t="shared" si="1"/>
        <v>0</v>
      </c>
      <c r="M28" s="16">
        <f t="shared" si="1"/>
        <v>0</v>
      </c>
      <c r="N28" s="16">
        <f t="shared" si="1"/>
        <v>0</v>
      </c>
      <c r="O28" s="16">
        <f t="shared" si="1"/>
        <v>87</v>
      </c>
      <c r="P28" s="16">
        <f t="shared" si="1"/>
        <v>0</v>
      </c>
      <c r="Q28" s="16">
        <f t="shared" si="1"/>
        <v>48</v>
      </c>
      <c r="R28" s="16">
        <f t="shared" si="1"/>
        <v>0</v>
      </c>
      <c r="S28" s="16">
        <f t="shared" si="1"/>
        <v>0</v>
      </c>
      <c r="T28" s="16">
        <f t="shared" si="1"/>
        <v>0</v>
      </c>
      <c r="U28" s="16">
        <f>SUM(U3:U4,U10,U12,U18,U25)</f>
        <v>217</v>
      </c>
      <c r="V28" s="16">
        <f t="shared" si="1"/>
        <v>0</v>
      </c>
      <c r="W28" s="16">
        <f t="shared" si="1"/>
        <v>0</v>
      </c>
      <c r="X28" s="16">
        <f t="shared" si="1"/>
        <v>217</v>
      </c>
      <c r="Y28" s="16">
        <f t="shared" si="1"/>
        <v>160</v>
      </c>
      <c r="Z28" s="29">
        <f t="shared" ref="Z28:Z34" si="2">Y28/U28</f>
        <v>0.73732718894009219</v>
      </c>
    </row>
    <row r="29" spans="1:26" s="11" customFormat="1" ht="24" x14ac:dyDescent="0.25">
      <c r="A29" s="34" t="s">
        <v>378</v>
      </c>
      <c r="B29" s="35"/>
      <c r="C29" s="35"/>
      <c r="D29" s="35"/>
      <c r="E29" s="35"/>
      <c r="F29" s="35"/>
      <c r="G29" s="35"/>
      <c r="H29" s="35"/>
      <c r="I29" s="36"/>
      <c r="J29" s="16">
        <f>SUM(J9,J16:J17,J24)</f>
        <v>68</v>
      </c>
      <c r="K29" s="16">
        <f t="shared" ref="K29:Y29" si="3">SUM(K9,K16:K17,K24)</f>
        <v>22</v>
      </c>
      <c r="L29" s="16">
        <f t="shared" si="3"/>
        <v>0</v>
      </c>
      <c r="M29" s="16">
        <f t="shared" si="3"/>
        <v>0</v>
      </c>
      <c r="N29" s="16">
        <f t="shared" si="3"/>
        <v>0</v>
      </c>
      <c r="O29" s="16">
        <f t="shared" si="3"/>
        <v>13</v>
      </c>
      <c r="P29" s="16">
        <f t="shared" si="3"/>
        <v>0</v>
      </c>
      <c r="Q29" s="16">
        <f t="shared" si="3"/>
        <v>0</v>
      </c>
      <c r="R29" s="16">
        <f t="shared" si="3"/>
        <v>0</v>
      </c>
      <c r="S29" s="16">
        <f t="shared" si="3"/>
        <v>0</v>
      </c>
      <c r="T29" s="16">
        <f t="shared" si="3"/>
        <v>0</v>
      </c>
      <c r="U29" s="16">
        <f t="shared" si="3"/>
        <v>81</v>
      </c>
      <c r="V29" s="16">
        <f t="shared" si="3"/>
        <v>0</v>
      </c>
      <c r="W29" s="16">
        <f t="shared" si="3"/>
        <v>0</v>
      </c>
      <c r="X29" s="16">
        <f t="shared" si="3"/>
        <v>81</v>
      </c>
      <c r="Y29" s="16">
        <f t="shared" si="3"/>
        <v>61</v>
      </c>
      <c r="Z29" s="29">
        <f t="shared" si="2"/>
        <v>0.75308641975308643</v>
      </c>
    </row>
    <row r="30" spans="1:26" s="11" customFormat="1" ht="24" x14ac:dyDescent="0.25">
      <c r="A30" s="34" t="s">
        <v>379</v>
      </c>
      <c r="B30" s="35"/>
      <c r="C30" s="35"/>
      <c r="D30" s="35"/>
      <c r="E30" s="35"/>
      <c r="F30" s="35"/>
      <c r="G30" s="35"/>
      <c r="H30" s="35"/>
      <c r="I30" s="36"/>
      <c r="J30" s="16">
        <f>SUM(J2,J5,J8,J11,J15)</f>
        <v>65</v>
      </c>
      <c r="K30" s="16">
        <f t="shared" ref="K30:Y30" si="4">SUM(K2,K5,K8,K11,K15)</f>
        <v>25</v>
      </c>
      <c r="L30" s="16">
        <f t="shared" si="4"/>
        <v>22</v>
      </c>
      <c r="M30" s="16">
        <f t="shared" si="4"/>
        <v>1</v>
      </c>
      <c r="N30" s="16">
        <f t="shared" si="4"/>
        <v>0</v>
      </c>
      <c r="O30" s="16">
        <f t="shared" si="4"/>
        <v>83</v>
      </c>
      <c r="P30" s="16">
        <f t="shared" si="4"/>
        <v>4</v>
      </c>
      <c r="Q30" s="16">
        <f t="shared" si="4"/>
        <v>10</v>
      </c>
      <c r="R30" s="16">
        <f t="shared" si="4"/>
        <v>0</v>
      </c>
      <c r="S30" s="16">
        <f t="shared" si="4"/>
        <v>0</v>
      </c>
      <c r="T30" s="16">
        <f>SUM(T2,T5,T8,T11,T15)</f>
        <v>0</v>
      </c>
      <c r="U30" s="16">
        <f t="shared" si="4"/>
        <v>148</v>
      </c>
      <c r="V30" s="16">
        <f t="shared" si="4"/>
        <v>0</v>
      </c>
      <c r="W30" s="16">
        <f t="shared" si="4"/>
        <v>0</v>
      </c>
      <c r="X30" s="16">
        <f t="shared" si="4"/>
        <v>148</v>
      </c>
      <c r="Y30" s="16">
        <f t="shared" si="4"/>
        <v>145</v>
      </c>
      <c r="Z30" s="26">
        <f t="shared" si="2"/>
        <v>0.97972972972972971</v>
      </c>
    </row>
    <row r="31" spans="1:26" s="11" customFormat="1" ht="24" x14ac:dyDescent="0.25">
      <c r="A31" s="34" t="s">
        <v>380</v>
      </c>
      <c r="B31" s="35"/>
      <c r="C31" s="35"/>
      <c r="D31" s="35"/>
      <c r="E31" s="35"/>
      <c r="F31" s="35"/>
      <c r="G31" s="35"/>
      <c r="H31" s="35"/>
      <c r="I31" s="36"/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26">
        <v>0</v>
      </c>
    </row>
    <row r="32" spans="1:26" s="11" customFormat="1" ht="24" x14ac:dyDescent="0.25">
      <c r="A32" s="34" t="s">
        <v>381</v>
      </c>
      <c r="B32" s="35"/>
      <c r="C32" s="35"/>
      <c r="D32" s="35"/>
      <c r="E32" s="35"/>
      <c r="F32" s="35"/>
      <c r="G32" s="35"/>
      <c r="H32" s="35"/>
      <c r="I32" s="36"/>
      <c r="J32" s="16">
        <f>SUM(J6:J7,J13:J14,J19:J23)</f>
        <v>140</v>
      </c>
      <c r="K32" s="16">
        <f>SUM(K6:K7,K13:K14,K19:K23)</f>
        <v>43</v>
      </c>
      <c r="L32" s="16">
        <f t="shared" ref="L32:R32" si="5">SUM(L6:L7,L13:L14,L19:L23)</f>
        <v>0</v>
      </c>
      <c r="M32" s="16">
        <f t="shared" si="5"/>
        <v>0</v>
      </c>
      <c r="N32" s="16">
        <f t="shared" si="5"/>
        <v>0</v>
      </c>
      <c r="O32" s="16">
        <f t="shared" si="5"/>
        <v>36</v>
      </c>
      <c r="P32" s="16">
        <f t="shared" si="5"/>
        <v>0</v>
      </c>
      <c r="Q32" s="16">
        <f t="shared" si="5"/>
        <v>0</v>
      </c>
      <c r="R32" s="16">
        <f t="shared" si="5"/>
        <v>0</v>
      </c>
      <c r="S32" s="16">
        <f>SUM(S6:S7,S13:S14,S19:S23)</f>
        <v>0</v>
      </c>
      <c r="T32" s="16">
        <f>SUM(T6:T7,T13:T14,T19:T23)</f>
        <v>0</v>
      </c>
      <c r="U32" s="16">
        <f t="shared" ref="U32:Y32" si="6">SUM(U6:U7,U13:U14,U19:U23)</f>
        <v>176</v>
      </c>
      <c r="V32" s="16">
        <f t="shared" si="6"/>
        <v>0</v>
      </c>
      <c r="W32" s="16">
        <f t="shared" si="6"/>
        <v>0</v>
      </c>
      <c r="X32" s="16">
        <f t="shared" si="6"/>
        <v>176</v>
      </c>
      <c r="Y32" s="16">
        <f t="shared" si="6"/>
        <v>176</v>
      </c>
      <c r="Z32" s="26">
        <f t="shared" si="2"/>
        <v>1</v>
      </c>
    </row>
    <row r="33" spans="1:26" s="11" customFormat="1" ht="24" x14ac:dyDescent="0.25">
      <c r="A33" s="34" t="s">
        <v>382</v>
      </c>
      <c r="B33" s="35"/>
      <c r="C33" s="35"/>
      <c r="D33" s="35"/>
      <c r="E33" s="35"/>
      <c r="F33" s="35"/>
      <c r="G33" s="35"/>
      <c r="H33" s="35"/>
      <c r="I33" s="36"/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26">
        <v>0</v>
      </c>
    </row>
    <row r="34" spans="1:26" s="11" customFormat="1" ht="21" x14ac:dyDescent="0.25">
      <c r="A34" s="37" t="s">
        <v>376</v>
      </c>
      <c r="B34" s="38"/>
      <c r="C34" s="38"/>
      <c r="D34" s="38"/>
      <c r="E34" s="38"/>
      <c r="F34" s="38"/>
      <c r="G34" s="38"/>
      <c r="H34" s="38"/>
      <c r="I34" s="39"/>
      <c r="J34" s="19">
        <f>SUM(J9:J10,J15:J23,J25)</f>
        <v>268</v>
      </c>
      <c r="K34" s="19">
        <f t="shared" ref="K34:Y34" si="7">SUM(K9:K10,K15:K23,K25)</f>
        <v>86</v>
      </c>
      <c r="L34" s="19">
        <f t="shared" si="7"/>
        <v>22</v>
      </c>
      <c r="M34" s="19">
        <f t="shared" si="7"/>
        <v>0</v>
      </c>
      <c r="N34" s="19">
        <f t="shared" si="7"/>
        <v>0</v>
      </c>
      <c r="O34" s="19">
        <f t="shared" si="7"/>
        <v>35</v>
      </c>
      <c r="P34" s="19">
        <f t="shared" si="7"/>
        <v>4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303</v>
      </c>
      <c r="V34" s="19">
        <f t="shared" si="7"/>
        <v>0</v>
      </c>
      <c r="W34" s="19">
        <f t="shared" si="7"/>
        <v>0</v>
      </c>
      <c r="X34" s="19">
        <f t="shared" si="7"/>
        <v>303</v>
      </c>
      <c r="Y34" s="19">
        <f t="shared" si="7"/>
        <v>235</v>
      </c>
      <c r="Z34" s="29">
        <f t="shared" si="2"/>
        <v>0.77557755775577553</v>
      </c>
    </row>
    <row r="35" spans="1:26" s="11" customFormat="1" ht="21" x14ac:dyDescent="0.25">
      <c r="A35" s="37" t="s">
        <v>383</v>
      </c>
      <c r="B35" s="38"/>
      <c r="C35" s="38"/>
      <c r="D35" s="38"/>
      <c r="E35" s="38"/>
      <c r="F35" s="38"/>
      <c r="G35" s="38"/>
      <c r="H35" s="38"/>
      <c r="I35" s="39"/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26">
        <v>0</v>
      </c>
    </row>
  </sheetData>
  <mergeCells count="10">
    <mergeCell ref="A31:I31"/>
    <mergeCell ref="A32:I32"/>
    <mergeCell ref="A33:I33"/>
    <mergeCell ref="A34:I34"/>
    <mergeCell ref="A35:I35"/>
    <mergeCell ref="A27:I27"/>
    <mergeCell ref="A28:I28"/>
    <mergeCell ref="A29:I29"/>
    <mergeCell ref="A30:I30"/>
    <mergeCell ref="A26:I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73DA5-FB5E-4BF9-8BC0-CF782F7CBB6D}">
  <sheetPr>
    <tabColor theme="9" tint="0.79998168889431442"/>
  </sheetPr>
  <dimension ref="A1:Z20"/>
  <sheetViews>
    <sheetView topLeftCell="A5" workbookViewId="0">
      <selection activeCell="J20" sqref="J20"/>
    </sheetView>
  </sheetViews>
  <sheetFormatPr defaultColWidth="9" defaultRowHeight="15" x14ac:dyDescent="0.25"/>
  <cols>
    <col min="1" max="2" width="9" style="9"/>
    <col min="3" max="3" width="20.140625" style="9" customWidth="1"/>
    <col min="4" max="4" width="15.5703125" style="9" customWidth="1"/>
    <col min="5" max="5" width="27.42578125" style="9" customWidth="1"/>
    <col min="6" max="6" width="23.42578125" style="9" customWidth="1"/>
    <col min="7" max="7" width="23.7109375" style="9" customWidth="1"/>
    <col min="8" max="8" width="20.28515625" style="9" customWidth="1"/>
    <col min="9" max="9" width="18.5703125" style="9" customWidth="1"/>
    <col min="10" max="10" width="25.5703125" style="9" customWidth="1"/>
    <col min="11" max="11" width="22.42578125" style="9" customWidth="1"/>
    <col min="12" max="12" width="23.85546875" style="9" customWidth="1"/>
    <col min="13" max="13" width="24.7109375" style="9" customWidth="1"/>
    <col min="14" max="14" width="20" style="9" customWidth="1"/>
    <col min="15" max="15" width="18.85546875" style="9" customWidth="1"/>
    <col min="16" max="16" width="23.7109375" style="9" customWidth="1"/>
    <col min="17" max="17" width="23" style="9" customWidth="1"/>
    <col min="18" max="18" width="20.5703125" style="9" customWidth="1"/>
    <col min="19" max="19" width="23.7109375" style="9" customWidth="1"/>
    <col min="20" max="20" width="23.5703125" style="9" customWidth="1"/>
    <col min="21" max="21" width="15.5703125" style="9" customWidth="1"/>
    <col min="22" max="24" width="9" style="9"/>
    <col min="25" max="25" width="15.42578125" style="9" customWidth="1"/>
    <col min="26" max="26" width="17.7109375" style="9" customWidth="1"/>
    <col min="27" max="16384" width="9" style="9"/>
  </cols>
  <sheetData>
    <row r="1" spans="1:26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30" x14ac:dyDescent="0.25">
      <c r="A2" s="4">
        <v>9</v>
      </c>
      <c r="B2" s="4" t="s">
        <v>509</v>
      </c>
      <c r="C2" s="5" t="s">
        <v>47</v>
      </c>
      <c r="D2" s="6" t="s">
        <v>1</v>
      </c>
      <c r="E2" s="5" t="s">
        <v>96</v>
      </c>
      <c r="F2" s="5" t="s">
        <v>8</v>
      </c>
      <c r="G2" s="5" t="s">
        <v>4</v>
      </c>
      <c r="H2" s="6" t="s">
        <v>345</v>
      </c>
      <c r="I2" s="6" t="s">
        <v>25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17</v>
      </c>
      <c r="P2" s="6">
        <v>1</v>
      </c>
      <c r="Q2" s="6">
        <v>0</v>
      </c>
      <c r="R2" s="6">
        <v>0</v>
      </c>
      <c r="S2" s="6">
        <v>0</v>
      </c>
      <c r="T2" s="6">
        <v>0</v>
      </c>
      <c r="U2" s="6">
        <v>17</v>
      </c>
      <c r="V2" s="6">
        <v>0</v>
      </c>
      <c r="W2" s="6">
        <v>0</v>
      </c>
      <c r="X2" s="6">
        <v>17</v>
      </c>
      <c r="Y2" s="6">
        <v>13</v>
      </c>
      <c r="Z2" s="23">
        <v>76.470588235294102</v>
      </c>
    </row>
    <row r="3" spans="1:26" ht="30" x14ac:dyDescent="0.25">
      <c r="A3" s="4">
        <v>9</v>
      </c>
      <c r="B3" s="4" t="s">
        <v>509</v>
      </c>
      <c r="C3" s="5" t="s">
        <v>47</v>
      </c>
      <c r="D3" s="6" t="s">
        <v>1</v>
      </c>
      <c r="E3" s="5" t="s">
        <v>101</v>
      </c>
      <c r="F3" s="5" t="s">
        <v>8</v>
      </c>
      <c r="G3" s="5" t="s">
        <v>4</v>
      </c>
      <c r="H3" s="6" t="s">
        <v>345</v>
      </c>
      <c r="I3" s="6" t="s">
        <v>5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15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15</v>
      </c>
      <c r="V3" s="6">
        <v>0</v>
      </c>
      <c r="W3" s="6">
        <v>0</v>
      </c>
      <c r="X3" s="6">
        <v>15</v>
      </c>
      <c r="Y3" s="6">
        <v>17</v>
      </c>
      <c r="Z3" s="23">
        <v>113.333333333333</v>
      </c>
    </row>
    <row r="4" spans="1:26" ht="30" x14ac:dyDescent="0.25">
      <c r="A4" s="4">
        <v>9</v>
      </c>
      <c r="B4" s="4" t="s">
        <v>510</v>
      </c>
      <c r="C4" s="5" t="s">
        <v>248</v>
      </c>
      <c r="D4" s="6" t="s">
        <v>1</v>
      </c>
      <c r="E4" s="5" t="s">
        <v>249</v>
      </c>
      <c r="F4" s="5" t="s">
        <v>3</v>
      </c>
      <c r="G4" s="5" t="s">
        <v>72</v>
      </c>
      <c r="H4" s="6" t="s">
        <v>345</v>
      </c>
      <c r="I4" s="6" t="s">
        <v>5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12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12</v>
      </c>
      <c r="V4" s="6">
        <v>0</v>
      </c>
      <c r="W4" s="6">
        <v>0</v>
      </c>
      <c r="X4" s="6">
        <v>12</v>
      </c>
      <c r="Y4" s="6">
        <v>10</v>
      </c>
      <c r="Z4" s="23">
        <v>83.3333333333333</v>
      </c>
    </row>
    <row r="5" spans="1:26" ht="45" x14ac:dyDescent="0.25">
      <c r="A5" s="4">
        <v>9</v>
      </c>
      <c r="B5" s="4" t="s">
        <v>509</v>
      </c>
      <c r="C5" s="5" t="s">
        <v>252</v>
      </c>
      <c r="D5" s="6" t="s">
        <v>1</v>
      </c>
      <c r="E5" s="5" t="s">
        <v>253</v>
      </c>
      <c r="F5" s="5" t="s">
        <v>71</v>
      </c>
      <c r="G5" s="5" t="s">
        <v>4</v>
      </c>
      <c r="H5" s="6" t="s">
        <v>345</v>
      </c>
      <c r="I5" s="6" t="s">
        <v>9</v>
      </c>
      <c r="J5" s="6">
        <v>3</v>
      </c>
      <c r="K5" s="6">
        <v>1</v>
      </c>
      <c r="L5" s="6">
        <v>0</v>
      </c>
      <c r="M5" s="6">
        <v>3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3</v>
      </c>
      <c r="V5" s="6">
        <v>0</v>
      </c>
      <c r="W5" s="6">
        <v>0</v>
      </c>
      <c r="X5" s="6">
        <v>3</v>
      </c>
      <c r="Y5" s="6">
        <v>3</v>
      </c>
      <c r="Z5" s="23">
        <v>100</v>
      </c>
    </row>
    <row r="6" spans="1:26" ht="30" x14ac:dyDescent="0.25">
      <c r="A6" s="4">
        <v>9</v>
      </c>
      <c r="B6" s="4" t="s">
        <v>509</v>
      </c>
      <c r="C6" s="5" t="s">
        <v>248</v>
      </c>
      <c r="D6" s="6" t="s">
        <v>1</v>
      </c>
      <c r="E6" s="5" t="s">
        <v>292</v>
      </c>
      <c r="F6" s="5" t="s">
        <v>3</v>
      </c>
      <c r="G6" s="5" t="s">
        <v>4</v>
      </c>
      <c r="H6" s="6" t="s">
        <v>345</v>
      </c>
      <c r="I6" s="6" t="s">
        <v>5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4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4</v>
      </c>
      <c r="V6" s="6">
        <v>0</v>
      </c>
      <c r="W6" s="6">
        <v>0</v>
      </c>
      <c r="X6" s="6">
        <v>4</v>
      </c>
      <c r="Y6" s="6">
        <v>4</v>
      </c>
      <c r="Z6" s="23">
        <v>100</v>
      </c>
    </row>
    <row r="7" spans="1:26" ht="30" x14ac:dyDescent="0.25">
      <c r="A7" s="4">
        <v>9</v>
      </c>
      <c r="B7" s="4" t="s">
        <v>509</v>
      </c>
      <c r="C7" s="5" t="s">
        <v>248</v>
      </c>
      <c r="D7" s="6" t="s">
        <v>1</v>
      </c>
      <c r="E7" s="5" t="s">
        <v>308</v>
      </c>
      <c r="F7" s="5" t="s">
        <v>16</v>
      </c>
      <c r="G7" s="5" t="s">
        <v>72</v>
      </c>
      <c r="H7" s="6" t="s">
        <v>345</v>
      </c>
      <c r="I7" s="6" t="s">
        <v>25</v>
      </c>
      <c r="J7" s="6">
        <v>20</v>
      </c>
      <c r="K7" s="6">
        <v>10</v>
      </c>
      <c r="L7" s="6">
        <v>0</v>
      </c>
      <c r="M7" s="6">
        <v>10</v>
      </c>
      <c r="N7" s="6">
        <v>0</v>
      </c>
      <c r="O7" s="6">
        <v>10</v>
      </c>
      <c r="P7" s="6">
        <v>0</v>
      </c>
      <c r="Q7" s="6">
        <v>10</v>
      </c>
      <c r="R7" s="6">
        <v>0</v>
      </c>
      <c r="S7" s="6">
        <v>0</v>
      </c>
      <c r="T7" s="6">
        <v>0</v>
      </c>
      <c r="U7" s="6">
        <v>30</v>
      </c>
      <c r="V7" s="6">
        <v>0</v>
      </c>
      <c r="W7" s="6">
        <v>0</v>
      </c>
      <c r="X7" s="6">
        <v>30</v>
      </c>
      <c r="Y7" s="6">
        <v>6</v>
      </c>
      <c r="Z7" s="23">
        <v>20</v>
      </c>
    </row>
    <row r="8" spans="1:26" ht="30" x14ac:dyDescent="0.25">
      <c r="A8" s="4">
        <v>9</v>
      </c>
      <c r="B8" s="4" t="s">
        <v>509</v>
      </c>
      <c r="C8" s="5" t="s">
        <v>248</v>
      </c>
      <c r="D8" s="6" t="s">
        <v>1</v>
      </c>
      <c r="E8" s="5" t="s">
        <v>335</v>
      </c>
      <c r="F8" s="5" t="s">
        <v>3</v>
      </c>
      <c r="G8" s="5" t="s">
        <v>72</v>
      </c>
      <c r="H8" s="6" t="s">
        <v>345</v>
      </c>
      <c r="I8" s="6" t="s">
        <v>5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20</v>
      </c>
      <c r="P8" s="6">
        <v>0</v>
      </c>
      <c r="Q8" s="6">
        <v>4</v>
      </c>
      <c r="R8" s="6">
        <v>0</v>
      </c>
      <c r="S8" s="6">
        <v>0</v>
      </c>
      <c r="T8" s="6">
        <v>0</v>
      </c>
      <c r="U8" s="6">
        <v>20</v>
      </c>
      <c r="V8" s="6">
        <v>0</v>
      </c>
      <c r="W8" s="6">
        <v>0</v>
      </c>
      <c r="X8" s="6">
        <v>20</v>
      </c>
      <c r="Y8" s="6">
        <v>7</v>
      </c>
      <c r="Z8" s="23">
        <v>35</v>
      </c>
    </row>
    <row r="9" spans="1:26" ht="30" x14ac:dyDescent="0.25">
      <c r="A9" s="4">
        <v>9</v>
      </c>
      <c r="B9" s="4" t="s">
        <v>511</v>
      </c>
      <c r="C9" s="5" t="s">
        <v>248</v>
      </c>
      <c r="D9" s="6" t="s">
        <v>1</v>
      </c>
      <c r="E9" s="5" t="s">
        <v>336</v>
      </c>
      <c r="F9" s="5" t="s">
        <v>16</v>
      </c>
      <c r="G9" s="5" t="s">
        <v>72</v>
      </c>
      <c r="H9" s="6" t="s">
        <v>345</v>
      </c>
      <c r="I9" s="6" t="s">
        <v>25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1</v>
      </c>
      <c r="Y9" s="6">
        <v>1</v>
      </c>
      <c r="Z9" s="23">
        <v>100</v>
      </c>
    </row>
    <row r="10" spans="1:26" ht="30" x14ac:dyDescent="0.25">
      <c r="A10" s="4">
        <v>9</v>
      </c>
      <c r="B10" s="4" t="s">
        <v>512</v>
      </c>
      <c r="C10" s="5" t="s">
        <v>248</v>
      </c>
      <c r="D10" s="6" t="s">
        <v>1</v>
      </c>
      <c r="E10" s="5" t="s">
        <v>339</v>
      </c>
      <c r="F10" s="5" t="s">
        <v>16</v>
      </c>
      <c r="G10" s="5" t="s">
        <v>72</v>
      </c>
      <c r="H10" s="6" t="s">
        <v>345</v>
      </c>
      <c r="I10" s="6" t="s">
        <v>25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3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3</v>
      </c>
      <c r="V10" s="6">
        <v>0</v>
      </c>
      <c r="W10" s="6">
        <v>0</v>
      </c>
      <c r="X10" s="6">
        <v>3</v>
      </c>
      <c r="Y10" s="6">
        <v>3</v>
      </c>
      <c r="Z10" s="23">
        <v>100</v>
      </c>
    </row>
    <row r="11" spans="1:26" s="11" customFormat="1" ht="75" x14ac:dyDescent="0.25">
      <c r="A11" s="31"/>
      <c r="B11" s="31"/>
      <c r="C11" s="31"/>
      <c r="D11" s="31"/>
      <c r="E11" s="31"/>
      <c r="F11" s="31"/>
      <c r="G11" s="31"/>
      <c r="H11" s="31"/>
      <c r="I11" s="32"/>
      <c r="J11" s="1" t="s">
        <v>355</v>
      </c>
      <c r="K11" s="1" t="s">
        <v>356</v>
      </c>
      <c r="L11" s="1" t="s">
        <v>357</v>
      </c>
      <c r="M11" s="1" t="s">
        <v>358</v>
      </c>
      <c r="N11" s="1" t="s">
        <v>362</v>
      </c>
      <c r="O11" s="1" t="s">
        <v>359</v>
      </c>
      <c r="P11" s="1" t="s">
        <v>360</v>
      </c>
      <c r="Q11" s="1" t="s">
        <v>361</v>
      </c>
      <c r="R11" s="1" t="s">
        <v>363</v>
      </c>
      <c r="S11" s="1" t="s">
        <v>364</v>
      </c>
      <c r="T11" s="1" t="s">
        <v>365</v>
      </c>
      <c r="U11" s="1" t="s">
        <v>366</v>
      </c>
      <c r="V11" s="1" t="s">
        <v>367</v>
      </c>
      <c r="W11" s="1" t="s">
        <v>368</v>
      </c>
      <c r="X11" s="1" t="s">
        <v>369</v>
      </c>
      <c r="Y11" s="1" t="s">
        <v>370</v>
      </c>
      <c r="Z11" s="2" t="s">
        <v>371</v>
      </c>
    </row>
    <row r="12" spans="1:26" s="11" customFormat="1" ht="24" x14ac:dyDescent="0.25">
      <c r="A12" s="34" t="s">
        <v>374</v>
      </c>
      <c r="B12" s="35"/>
      <c r="C12" s="35"/>
      <c r="D12" s="35"/>
      <c r="E12" s="35"/>
      <c r="F12" s="35"/>
      <c r="G12" s="35"/>
      <c r="H12" s="35"/>
      <c r="I12" s="36"/>
      <c r="J12" s="18">
        <f>SUM(J2:J10)</f>
        <v>23</v>
      </c>
      <c r="K12" s="18">
        <f t="shared" ref="K12:Y12" si="0">SUM(K2:K10)</f>
        <v>11</v>
      </c>
      <c r="L12" s="18">
        <f t="shared" si="0"/>
        <v>0</v>
      </c>
      <c r="M12" s="18">
        <f t="shared" si="0"/>
        <v>13</v>
      </c>
      <c r="N12" s="18">
        <f t="shared" si="0"/>
        <v>0</v>
      </c>
      <c r="O12" s="18">
        <f t="shared" si="0"/>
        <v>82</v>
      </c>
      <c r="P12" s="18">
        <f t="shared" si="0"/>
        <v>1</v>
      </c>
      <c r="Q12" s="18">
        <f t="shared" si="0"/>
        <v>14</v>
      </c>
      <c r="R12" s="18">
        <f t="shared" si="0"/>
        <v>0</v>
      </c>
      <c r="S12" s="18">
        <f t="shared" si="0"/>
        <v>0</v>
      </c>
      <c r="T12" s="18">
        <f t="shared" si="0"/>
        <v>0</v>
      </c>
      <c r="U12" s="18">
        <f t="shared" si="0"/>
        <v>105</v>
      </c>
      <c r="V12" s="18">
        <f t="shared" si="0"/>
        <v>0</v>
      </c>
      <c r="W12" s="18">
        <f t="shared" si="0"/>
        <v>0</v>
      </c>
      <c r="X12" s="18">
        <f t="shared" si="0"/>
        <v>105</v>
      </c>
      <c r="Y12" s="18">
        <f t="shared" si="0"/>
        <v>64</v>
      </c>
      <c r="Z12" s="28">
        <f>Y12/U12</f>
        <v>0.60952380952380958</v>
      </c>
    </row>
    <row r="13" spans="1:26" s="11" customFormat="1" ht="24" x14ac:dyDescent="0.25">
      <c r="A13" s="34" t="s">
        <v>377</v>
      </c>
      <c r="B13" s="35"/>
      <c r="C13" s="35"/>
      <c r="D13" s="35"/>
      <c r="E13" s="35"/>
      <c r="F13" s="35"/>
      <c r="G13" s="35"/>
      <c r="H13" s="35"/>
      <c r="I13" s="36"/>
      <c r="J13" s="16">
        <f>SUM(J4,J6,J8)</f>
        <v>0</v>
      </c>
      <c r="K13" s="16">
        <f t="shared" ref="K13:Y13" si="1">SUM(K4,K6,K8)</f>
        <v>0</v>
      </c>
      <c r="L13" s="16">
        <f t="shared" si="1"/>
        <v>0</v>
      </c>
      <c r="M13" s="16">
        <f t="shared" si="1"/>
        <v>0</v>
      </c>
      <c r="N13" s="16">
        <f t="shared" si="1"/>
        <v>0</v>
      </c>
      <c r="O13" s="16">
        <f t="shared" si="1"/>
        <v>36</v>
      </c>
      <c r="P13" s="16">
        <f>SUM(P4,P6,P8)</f>
        <v>0</v>
      </c>
      <c r="Q13" s="16">
        <f t="shared" si="1"/>
        <v>4</v>
      </c>
      <c r="R13" s="16">
        <f t="shared" si="1"/>
        <v>0</v>
      </c>
      <c r="S13" s="16">
        <f t="shared" si="1"/>
        <v>0</v>
      </c>
      <c r="T13" s="16">
        <f t="shared" si="1"/>
        <v>0</v>
      </c>
      <c r="U13" s="16">
        <f t="shared" si="1"/>
        <v>36</v>
      </c>
      <c r="V13" s="16">
        <f>SUM(V4,V6,V8)</f>
        <v>0</v>
      </c>
      <c r="W13" s="16">
        <f t="shared" si="1"/>
        <v>0</v>
      </c>
      <c r="X13" s="16">
        <f t="shared" si="1"/>
        <v>36</v>
      </c>
      <c r="Y13" s="16">
        <f t="shared" si="1"/>
        <v>21</v>
      </c>
      <c r="Z13" s="29">
        <f t="shared" ref="Z13:Z17" si="2">Y13/U13</f>
        <v>0.58333333333333337</v>
      </c>
    </row>
    <row r="14" spans="1:26" s="11" customFormat="1" ht="24" x14ac:dyDescent="0.25">
      <c r="A14" s="34" t="s">
        <v>378</v>
      </c>
      <c r="B14" s="35"/>
      <c r="C14" s="35"/>
      <c r="D14" s="35"/>
      <c r="E14" s="35"/>
      <c r="F14" s="35"/>
      <c r="G14" s="35"/>
      <c r="H14" s="35"/>
      <c r="I14" s="36"/>
      <c r="J14" s="16">
        <f>SUM(J7,J9:J10)</f>
        <v>20</v>
      </c>
      <c r="K14" s="16">
        <f t="shared" ref="K14:Y14" si="3">SUM(K7,K9:K10)</f>
        <v>10</v>
      </c>
      <c r="L14" s="16">
        <f t="shared" si="3"/>
        <v>0</v>
      </c>
      <c r="M14" s="16">
        <f t="shared" si="3"/>
        <v>10</v>
      </c>
      <c r="N14" s="16">
        <f t="shared" si="3"/>
        <v>0</v>
      </c>
      <c r="O14" s="16">
        <f t="shared" si="3"/>
        <v>14</v>
      </c>
      <c r="P14" s="16">
        <f t="shared" si="3"/>
        <v>0</v>
      </c>
      <c r="Q14" s="16">
        <f t="shared" si="3"/>
        <v>10</v>
      </c>
      <c r="R14" s="16">
        <f t="shared" si="3"/>
        <v>0</v>
      </c>
      <c r="S14" s="16">
        <f t="shared" si="3"/>
        <v>0</v>
      </c>
      <c r="T14" s="16">
        <f t="shared" si="3"/>
        <v>0</v>
      </c>
      <c r="U14" s="16">
        <f t="shared" si="3"/>
        <v>34</v>
      </c>
      <c r="V14" s="16">
        <f t="shared" si="3"/>
        <v>0</v>
      </c>
      <c r="W14" s="16">
        <f t="shared" si="3"/>
        <v>0</v>
      </c>
      <c r="X14" s="16">
        <f t="shared" si="3"/>
        <v>34</v>
      </c>
      <c r="Y14" s="16">
        <f t="shared" si="3"/>
        <v>10</v>
      </c>
      <c r="Z14" s="29">
        <f t="shared" si="2"/>
        <v>0.29411764705882354</v>
      </c>
    </row>
    <row r="15" spans="1:26" s="11" customFormat="1" ht="24" x14ac:dyDescent="0.25">
      <c r="A15" s="34" t="s">
        <v>379</v>
      </c>
      <c r="B15" s="35"/>
      <c r="C15" s="35"/>
      <c r="D15" s="35"/>
      <c r="E15" s="35"/>
      <c r="F15" s="35"/>
      <c r="G15" s="35"/>
      <c r="H15" s="35"/>
      <c r="I15" s="36"/>
      <c r="J15" s="16">
        <f>SUM(J2:J3)</f>
        <v>0</v>
      </c>
      <c r="K15" s="16">
        <f t="shared" ref="K15:Y15" si="4">SUM(K2:K3)</f>
        <v>0</v>
      </c>
      <c r="L15" s="16">
        <f t="shared" si="4"/>
        <v>0</v>
      </c>
      <c r="M15" s="16">
        <f t="shared" si="4"/>
        <v>0</v>
      </c>
      <c r="N15" s="16">
        <f t="shared" si="4"/>
        <v>0</v>
      </c>
      <c r="O15" s="16">
        <f t="shared" si="4"/>
        <v>32</v>
      </c>
      <c r="P15" s="16">
        <f t="shared" si="4"/>
        <v>1</v>
      </c>
      <c r="Q15" s="16">
        <f t="shared" si="4"/>
        <v>0</v>
      </c>
      <c r="R15" s="16">
        <f t="shared" si="4"/>
        <v>0</v>
      </c>
      <c r="S15" s="16">
        <f t="shared" si="4"/>
        <v>0</v>
      </c>
      <c r="T15" s="16">
        <f t="shared" si="4"/>
        <v>0</v>
      </c>
      <c r="U15" s="16">
        <f t="shared" si="4"/>
        <v>32</v>
      </c>
      <c r="V15" s="16">
        <f t="shared" si="4"/>
        <v>0</v>
      </c>
      <c r="W15" s="16">
        <f t="shared" si="4"/>
        <v>0</v>
      </c>
      <c r="X15" s="16">
        <f t="shared" si="4"/>
        <v>32</v>
      </c>
      <c r="Y15" s="16">
        <f t="shared" si="4"/>
        <v>30</v>
      </c>
      <c r="Z15" s="26">
        <f t="shared" si="2"/>
        <v>0.9375</v>
      </c>
    </row>
    <row r="16" spans="1:26" s="11" customFormat="1" ht="24" x14ac:dyDescent="0.25">
      <c r="A16" s="34" t="s">
        <v>380</v>
      </c>
      <c r="B16" s="35"/>
      <c r="C16" s="35"/>
      <c r="D16" s="35"/>
      <c r="E16" s="35"/>
      <c r="F16" s="35"/>
      <c r="G16" s="35"/>
      <c r="H16" s="35"/>
      <c r="I16" s="3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26">
        <v>0</v>
      </c>
    </row>
    <row r="17" spans="1:26" s="11" customFormat="1" ht="24" x14ac:dyDescent="0.25">
      <c r="A17" s="34" t="s">
        <v>381</v>
      </c>
      <c r="B17" s="35"/>
      <c r="C17" s="35"/>
      <c r="D17" s="35"/>
      <c r="E17" s="35"/>
      <c r="F17" s="35"/>
      <c r="G17" s="35"/>
      <c r="H17" s="35"/>
      <c r="I17" s="36"/>
      <c r="J17" s="16">
        <f>SUM(J5)</f>
        <v>3</v>
      </c>
      <c r="K17" s="16">
        <f t="shared" ref="K17:X17" si="5">SUM(K5)</f>
        <v>1</v>
      </c>
      <c r="L17" s="16">
        <f t="shared" si="5"/>
        <v>0</v>
      </c>
      <c r="M17" s="16">
        <f t="shared" si="5"/>
        <v>3</v>
      </c>
      <c r="N17" s="16">
        <f t="shared" si="5"/>
        <v>0</v>
      </c>
      <c r="O17" s="16">
        <f t="shared" si="5"/>
        <v>0</v>
      </c>
      <c r="P17" s="16">
        <f t="shared" si="5"/>
        <v>0</v>
      </c>
      <c r="Q17" s="16">
        <f t="shared" si="5"/>
        <v>0</v>
      </c>
      <c r="R17" s="16">
        <f t="shared" si="5"/>
        <v>0</v>
      </c>
      <c r="S17" s="16">
        <f t="shared" si="5"/>
        <v>0</v>
      </c>
      <c r="T17" s="16">
        <f t="shared" si="5"/>
        <v>0</v>
      </c>
      <c r="U17" s="16">
        <f t="shared" si="5"/>
        <v>3</v>
      </c>
      <c r="V17" s="16">
        <f t="shared" si="5"/>
        <v>0</v>
      </c>
      <c r="W17" s="16">
        <f t="shared" si="5"/>
        <v>0</v>
      </c>
      <c r="X17" s="16">
        <f t="shared" si="5"/>
        <v>3</v>
      </c>
      <c r="Y17" s="16">
        <f>SUM(Y5)</f>
        <v>3</v>
      </c>
      <c r="Z17" s="26">
        <f t="shared" si="2"/>
        <v>1</v>
      </c>
    </row>
    <row r="18" spans="1:26" s="11" customFormat="1" ht="24" x14ac:dyDescent="0.25">
      <c r="A18" s="34" t="s">
        <v>382</v>
      </c>
      <c r="B18" s="35"/>
      <c r="C18" s="35"/>
      <c r="D18" s="35"/>
      <c r="E18" s="35"/>
      <c r="F18" s="35"/>
      <c r="G18" s="35"/>
      <c r="H18" s="35"/>
      <c r="I18" s="3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26">
        <v>0</v>
      </c>
    </row>
    <row r="19" spans="1:26" s="11" customFormat="1" ht="21" x14ac:dyDescent="0.25">
      <c r="A19" s="37" t="s">
        <v>376</v>
      </c>
      <c r="B19" s="38"/>
      <c r="C19" s="38"/>
      <c r="D19" s="38"/>
      <c r="E19" s="38"/>
      <c r="F19" s="38"/>
      <c r="G19" s="38"/>
      <c r="H19" s="38"/>
      <c r="I19" s="39"/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26">
        <v>0</v>
      </c>
    </row>
    <row r="20" spans="1:26" s="11" customFormat="1" ht="21" x14ac:dyDescent="0.25">
      <c r="A20" s="37" t="s">
        <v>383</v>
      </c>
      <c r="B20" s="38"/>
      <c r="C20" s="38"/>
      <c r="D20" s="38"/>
      <c r="E20" s="38"/>
      <c r="F20" s="38"/>
      <c r="G20" s="38"/>
      <c r="H20" s="38"/>
      <c r="I20" s="39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26">
        <v>0</v>
      </c>
    </row>
  </sheetData>
  <mergeCells count="10">
    <mergeCell ref="A16:I16"/>
    <mergeCell ref="A17:I17"/>
    <mergeCell ref="A18:I18"/>
    <mergeCell ref="A19:I19"/>
    <mergeCell ref="A20:I20"/>
    <mergeCell ref="A12:I12"/>
    <mergeCell ref="A13:I13"/>
    <mergeCell ref="A14:I14"/>
    <mergeCell ref="A15:I15"/>
    <mergeCell ref="A11:I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6458-3BF5-4FDE-A064-75BCEFE4FB79}">
  <sheetPr>
    <tabColor theme="9" tint="0.79998168889431442"/>
  </sheetPr>
  <dimension ref="A1:Z32"/>
  <sheetViews>
    <sheetView topLeftCell="B18" workbookViewId="0">
      <selection activeCell="J32" sqref="J32"/>
    </sheetView>
  </sheetViews>
  <sheetFormatPr defaultColWidth="9" defaultRowHeight="15" x14ac:dyDescent="0.25"/>
  <cols>
    <col min="1" max="2" width="9" style="11"/>
    <col min="3" max="3" width="19.7109375" style="11" customWidth="1"/>
    <col min="4" max="4" width="16.28515625" style="11" customWidth="1"/>
    <col min="5" max="5" width="25.42578125" style="11" customWidth="1"/>
    <col min="6" max="6" width="28.42578125" style="11" customWidth="1"/>
    <col min="7" max="7" width="20.42578125" style="11" customWidth="1"/>
    <col min="8" max="8" width="19.140625" style="11" customWidth="1"/>
    <col min="9" max="9" width="18.140625" style="11" customWidth="1"/>
    <col min="10" max="10" width="27.28515625" style="11" customWidth="1"/>
    <col min="11" max="11" width="24.28515625" style="11" customWidth="1"/>
    <col min="12" max="12" width="23.42578125" style="11" customWidth="1"/>
    <col min="13" max="13" width="20" style="11" customWidth="1"/>
    <col min="14" max="14" width="20.85546875" style="11" customWidth="1"/>
    <col min="15" max="15" width="20.140625" style="11" customWidth="1"/>
    <col min="16" max="16" width="23.7109375" style="11" customWidth="1"/>
    <col min="17" max="17" width="23.42578125" style="11" customWidth="1"/>
    <col min="18" max="18" width="18.85546875" style="11" customWidth="1"/>
    <col min="19" max="19" width="18.42578125" style="11" customWidth="1"/>
    <col min="20" max="20" width="19.42578125" style="11" customWidth="1"/>
    <col min="21" max="21" width="15.7109375" style="11" customWidth="1"/>
    <col min="22" max="24" width="9" style="11"/>
    <col min="25" max="25" width="12.85546875" style="11" customWidth="1"/>
    <col min="26" max="26" width="17.28515625" style="11" customWidth="1"/>
    <col min="27" max="16384" width="9" style="11"/>
  </cols>
  <sheetData>
    <row r="1" spans="1:26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30" x14ac:dyDescent="0.25">
      <c r="A2" s="4">
        <v>10</v>
      </c>
      <c r="B2" s="4" t="s">
        <v>517</v>
      </c>
      <c r="C2" s="5" t="s">
        <v>47</v>
      </c>
      <c r="D2" s="6" t="s">
        <v>1</v>
      </c>
      <c r="E2" s="5" t="s">
        <v>48</v>
      </c>
      <c r="F2" s="5" t="s">
        <v>8</v>
      </c>
      <c r="G2" s="5" t="s">
        <v>4</v>
      </c>
      <c r="H2" s="6" t="s">
        <v>345</v>
      </c>
      <c r="I2" s="6" t="s">
        <v>5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12</v>
      </c>
      <c r="P2" s="6">
        <v>12</v>
      </c>
      <c r="Q2" s="6">
        <v>0</v>
      </c>
      <c r="R2" s="6">
        <v>0</v>
      </c>
      <c r="S2" s="6">
        <v>0</v>
      </c>
      <c r="T2" s="6">
        <v>0</v>
      </c>
      <c r="U2" s="6">
        <v>12</v>
      </c>
      <c r="V2" s="6">
        <v>0</v>
      </c>
      <c r="W2" s="6">
        <v>0</v>
      </c>
      <c r="X2" s="6">
        <v>12</v>
      </c>
      <c r="Y2" s="6">
        <v>8</v>
      </c>
      <c r="Z2" s="23">
        <v>66.6666666666666</v>
      </c>
    </row>
    <row r="3" spans="1:26" ht="30" x14ac:dyDescent="0.25">
      <c r="A3" s="4">
        <v>10</v>
      </c>
      <c r="B3" s="4" t="s">
        <v>517</v>
      </c>
      <c r="C3" s="5" t="s">
        <v>47</v>
      </c>
      <c r="D3" s="6" t="s">
        <v>1</v>
      </c>
      <c r="E3" s="5" t="s">
        <v>49</v>
      </c>
      <c r="F3" s="5" t="s">
        <v>8</v>
      </c>
      <c r="G3" s="5" t="s">
        <v>4</v>
      </c>
      <c r="H3" s="6" t="s">
        <v>345</v>
      </c>
      <c r="I3" s="6" t="s">
        <v>5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8</v>
      </c>
      <c r="P3" s="6">
        <v>1</v>
      </c>
      <c r="Q3" s="6">
        <v>0</v>
      </c>
      <c r="R3" s="6">
        <v>0</v>
      </c>
      <c r="S3" s="6">
        <v>0</v>
      </c>
      <c r="T3" s="6">
        <v>0</v>
      </c>
      <c r="U3" s="6">
        <v>8</v>
      </c>
      <c r="V3" s="6">
        <v>0</v>
      </c>
      <c r="W3" s="6">
        <v>0</v>
      </c>
      <c r="X3" s="6">
        <v>8</v>
      </c>
      <c r="Y3" s="6">
        <v>8</v>
      </c>
      <c r="Z3" s="23">
        <v>100</v>
      </c>
    </row>
    <row r="4" spans="1:26" ht="30" x14ac:dyDescent="0.25">
      <c r="A4" s="4">
        <v>10</v>
      </c>
      <c r="B4" s="4" t="s">
        <v>517</v>
      </c>
      <c r="C4" s="5" t="s">
        <v>47</v>
      </c>
      <c r="D4" s="6" t="s">
        <v>1</v>
      </c>
      <c r="E4" s="5" t="s">
        <v>50</v>
      </c>
      <c r="F4" s="5" t="s">
        <v>8</v>
      </c>
      <c r="G4" s="5" t="s">
        <v>4</v>
      </c>
      <c r="H4" s="6" t="s">
        <v>345</v>
      </c>
      <c r="I4" s="6" t="s">
        <v>9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10</v>
      </c>
      <c r="P4" s="6">
        <v>10</v>
      </c>
      <c r="Q4" s="6">
        <v>0</v>
      </c>
      <c r="R4" s="6">
        <v>0</v>
      </c>
      <c r="S4" s="6">
        <v>0</v>
      </c>
      <c r="T4" s="6">
        <v>0</v>
      </c>
      <c r="U4" s="6">
        <v>10</v>
      </c>
      <c r="V4" s="6">
        <v>0</v>
      </c>
      <c r="W4" s="6">
        <v>0</v>
      </c>
      <c r="X4" s="6">
        <v>10</v>
      </c>
      <c r="Y4" s="6">
        <v>7</v>
      </c>
      <c r="Z4" s="23">
        <v>70</v>
      </c>
    </row>
    <row r="5" spans="1:26" ht="45" x14ac:dyDescent="0.25">
      <c r="A5" s="4">
        <v>10</v>
      </c>
      <c r="B5" s="4" t="s">
        <v>518</v>
      </c>
      <c r="C5" s="5" t="s">
        <v>53</v>
      </c>
      <c r="D5" s="6" t="s">
        <v>1</v>
      </c>
      <c r="E5" s="5" t="s">
        <v>54</v>
      </c>
      <c r="F5" s="5" t="s">
        <v>3</v>
      </c>
      <c r="G5" s="5" t="s">
        <v>4</v>
      </c>
      <c r="H5" s="6" t="s">
        <v>345</v>
      </c>
      <c r="I5" s="6" t="s">
        <v>5</v>
      </c>
      <c r="J5" s="6">
        <v>28</v>
      </c>
      <c r="K5" s="6">
        <v>9</v>
      </c>
      <c r="L5" s="6">
        <v>0</v>
      </c>
      <c r="M5" s="6">
        <v>0</v>
      </c>
      <c r="N5" s="6">
        <v>0</v>
      </c>
      <c r="O5" s="6">
        <v>3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31</v>
      </c>
      <c r="V5" s="6">
        <v>0</v>
      </c>
      <c r="W5" s="6">
        <v>0</v>
      </c>
      <c r="X5" s="6">
        <v>31</v>
      </c>
      <c r="Y5" s="6">
        <v>19</v>
      </c>
      <c r="Z5" s="23">
        <v>61.290322580645103</v>
      </c>
    </row>
    <row r="6" spans="1:26" ht="45" x14ac:dyDescent="0.25">
      <c r="A6" s="4">
        <v>10</v>
      </c>
      <c r="B6" s="4" t="s">
        <v>517</v>
      </c>
      <c r="C6" s="5" t="s">
        <v>515</v>
      </c>
      <c r="D6" s="6" t="s">
        <v>70</v>
      </c>
      <c r="E6" s="5" t="s">
        <v>513</v>
      </c>
      <c r="F6" s="5" t="s">
        <v>16</v>
      </c>
      <c r="G6" s="5" t="s">
        <v>73</v>
      </c>
      <c r="H6" s="6" t="s">
        <v>345</v>
      </c>
      <c r="I6" s="6" t="s">
        <v>5</v>
      </c>
      <c r="J6" s="6">
        <v>89</v>
      </c>
      <c r="K6" s="6">
        <v>28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89</v>
      </c>
      <c r="V6" s="6">
        <v>0</v>
      </c>
      <c r="W6" s="6">
        <v>0</v>
      </c>
      <c r="X6" s="6">
        <v>89</v>
      </c>
      <c r="Y6" s="6">
        <v>87</v>
      </c>
      <c r="Z6" s="23">
        <v>97.752808988764002</v>
      </c>
    </row>
    <row r="7" spans="1:26" ht="45" x14ac:dyDescent="0.25">
      <c r="A7" s="4">
        <v>10</v>
      </c>
      <c r="B7" s="4" t="s">
        <v>517</v>
      </c>
      <c r="C7" s="5" t="s">
        <v>92</v>
      </c>
      <c r="D7" s="6" t="s">
        <v>1</v>
      </c>
      <c r="E7" s="5" t="s">
        <v>93</v>
      </c>
      <c r="F7" s="5" t="s">
        <v>8</v>
      </c>
      <c r="G7" s="5" t="s">
        <v>4</v>
      </c>
      <c r="H7" s="6" t="s">
        <v>346</v>
      </c>
      <c r="I7" s="6" t="s">
        <v>5</v>
      </c>
      <c r="J7" s="6">
        <v>7</v>
      </c>
      <c r="K7" s="6">
        <v>3</v>
      </c>
      <c r="L7" s="6">
        <v>7</v>
      </c>
      <c r="M7" s="6">
        <v>0</v>
      </c>
      <c r="N7" s="6">
        <v>0</v>
      </c>
      <c r="O7" s="6">
        <v>5</v>
      </c>
      <c r="P7" s="6">
        <v>5</v>
      </c>
      <c r="Q7" s="6">
        <v>0</v>
      </c>
      <c r="R7" s="6">
        <v>0</v>
      </c>
      <c r="S7" s="6">
        <v>0</v>
      </c>
      <c r="T7" s="6">
        <v>0</v>
      </c>
      <c r="U7" s="6">
        <v>12</v>
      </c>
      <c r="V7" s="6">
        <v>0</v>
      </c>
      <c r="W7" s="6">
        <v>0</v>
      </c>
      <c r="X7" s="6">
        <v>12</v>
      </c>
      <c r="Y7" s="6">
        <v>11</v>
      </c>
      <c r="Z7" s="23">
        <v>91.6666666666666</v>
      </c>
    </row>
    <row r="8" spans="1:26" ht="30" x14ac:dyDescent="0.25">
      <c r="A8" s="4">
        <v>10</v>
      </c>
      <c r="B8" s="4" t="s">
        <v>517</v>
      </c>
      <c r="C8" s="5" t="s">
        <v>97</v>
      </c>
      <c r="D8" s="6" t="s">
        <v>1</v>
      </c>
      <c r="E8" s="5" t="s">
        <v>98</v>
      </c>
      <c r="F8" s="5" t="s">
        <v>3</v>
      </c>
      <c r="G8" s="5" t="s">
        <v>4</v>
      </c>
      <c r="H8" s="6" t="s">
        <v>345</v>
      </c>
      <c r="I8" s="6" t="s">
        <v>5</v>
      </c>
      <c r="J8" s="6">
        <v>40</v>
      </c>
      <c r="K8" s="6">
        <v>12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40</v>
      </c>
      <c r="V8" s="6">
        <v>0</v>
      </c>
      <c r="W8" s="6">
        <v>0</v>
      </c>
      <c r="X8" s="6">
        <v>40</v>
      </c>
      <c r="Y8" s="6">
        <v>41</v>
      </c>
      <c r="Z8" s="23">
        <v>102.49999999999901</v>
      </c>
    </row>
    <row r="9" spans="1:26" ht="30" x14ac:dyDescent="0.25">
      <c r="A9" s="4">
        <v>10</v>
      </c>
      <c r="B9" s="4" t="s">
        <v>519</v>
      </c>
      <c r="C9" s="5" t="s">
        <v>99</v>
      </c>
      <c r="D9" s="6" t="s">
        <v>1</v>
      </c>
      <c r="E9" s="5" t="s">
        <v>100</v>
      </c>
      <c r="F9" s="5" t="s">
        <v>3</v>
      </c>
      <c r="G9" s="5" t="s">
        <v>4</v>
      </c>
      <c r="H9" s="6" t="s">
        <v>345</v>
      </c>
      <c r="I9" s="6" t="s">
        <v>5</v>
      </c>
      <c r="J9" s="6">
        <v>15</v>
      </c>
      <c r="K9" s="6">
        <v>5</v>
      </c>
      <c r="L9" s="6">
        <v>0</v>
      </c>
      <c r="M9" s="6">
        <v>0</v>
      </c>
      <c r="N9" s="6">
        <v>0</v>
      </c>
      <c r="O9" s="6">
        <v>19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34</v>
      </c>
      <c r="V9" s="6">
        <v>0</v>
      </c>
      <c r="W9" s="6">
        <v>0</v>
      </c>
      <c r="X9" s="6">
        <v>34</v>
      </c>
      <c r="Y9" s="6">
        <v>21</v>
      </c>
      <c r="Z9" s="23">
        <v>61.764705882352899</v>
      </c>
    </row>
    <row r="10" spans="1:26" ht="30" x14ac:dyDescent="0.25">
      <c r="A10" s="4">
        <v>10</v>
      </c>
      <c r="B10" s="4" t="s">
        <v>517</v>
      </c>
      <c r="C10" s="5" t="s">
        <v>107</v>
      </c>
      <c r="D10" s="6" t="s">
        <v>1</v>
      </c>
      <c r="E10" s="5" t="s">
        <v>108</v>
      </c>
      <c r="F10" s="5" t="s">
        <v>8</v>
      </c>
      <c r="G10" s="5" t="s">
        <v>4</v>
      </c>
      <c r="H10" s="6" t="s">
        <v>345</v>
      </c>
      <c r="I10" s="6" t="s">
        <v>5</v>
      </c>
      <c r="J10" s="6">
        <v>23</v>
      </c>
      <c r="K10" s="6">
        <v>10</v>
      </c>
      <c r="L10" s="6">
        <v>0</v>
      </c>
      <c r="M10" s="6">
        <v>0</v>
      </c>
      <c r="N10" s="6">
        <v>0</v>
      </c>
      <c r="O10" s="6">
        <v>90</v>
      </c>
      <c r="P10" s="6">
        <v>90</v>
      </c>
      <c r="Q10" s="6">
        <v>0</v>
      </c>
      <c r="R10" s="6">
        <v>0</v>
      </c>
      <c r="S10" s="6">
        <v>0</v>
      </c>
      <c r="T10" s="6">
        <v>0</v>
      </c>
      <c r="U10" s="6">
        <v>113</v>
      </c>
      <c r="V10" s="6">
        <v>0</v>
      </c>
      <c r="W10" s="6">
        <v>0</v>
      </c>
      <c r="X10" s="6">
        <v>113</v>
      </c>
      <c r="Y10" s="6">
        <v>106</v>
      </c>
      <c r="Z10" s="23">
        <v>93.805309734513202</v>
      </c>
    </row>
    <row r="11" spans="1:26" ht="45" x14ac:dyDescent="0.25">
      <c r="A11" s="4">
        <v>10</v>
      </c>
      <c r="B11" s="4" t="s">
        <v>517</v>
      </c>
      <c r="C11" s="5" t="s">
        <v>92</v>
      </c>
      <c r="D11" s="6" t="s">
        <v>1</v>
      </c>
      <c r="E11" s="5" t="s">
        <v>117</v>
      </c>
      <c r="F11" s="5" t="s">
        <v>8</v>
      </c>
      <c r="G11" s="5" t="s">
        <v>4</v>
      </c>
      <c r="H11" s="6" t="s">
        <v>346</v>
      </c>
      <c r="I11" s="6" t="s">
        <v>5</v>
      </c>
      <c r="J11" s="6">
        <v>10</v>
      </c>
      <c r="K11" s="6">
        <v>4</v>
      </c>
      <c r="L11" s="6">
        <v>10</v>
      </c>
      <c r="M11" s="6">
        <v>0</v>
      </c>
      <c r="N11" s="6">
        <v>0</v>
      </c>
      <c r="O11" s="6">
        <v>11</v>
      </c>
      <c r="P11" s="6">
        <v>11</v>
      </c>
      <c r="Q11" s="6">
        <v>0</v>
      </c>
      <c r="R11" s="6">
        <v>0</v>
      </c>
      <c r="S11" s="6">
        <v>0</v>
      </c>
      <c r="T11" s="6">
        <v>0</v>
      </c>
      <c r="U11" s="6">
        <v>21</v>
      </c>
      <c r="V11" s="6">
        <v>0</v>
      </c>
      <c r="W11" s="6">
        <v>0</v>
      </c>
      <c r="X11" s="6">
        <v>21</v>
      </c>
      <c r="Y11" s="6">
        <v>19</v>
      </c>
      <c r="Z11" s="23">
        <v>90.476190476190396</v>
      </c>
    </row>
    <row r="12" spans="1:26" ht="45" x14ac:dyDescent="0.25">
      <c r="A12" s="4">
        <v>10</v>
      </c>
      <c r="B12" s="4" t="s">
        <v>517</v>
      </c>
      <c r="C12" s="5" t="s">
        <v>134</v>
      </c>
      <c r="D12" s="6" t="s">
        <v>1</v>
      </c>
      <c r="E12" s="5" t="s">
        <v>135</v>
      </c>
      <c r="F12" s="5" t="s">
        <v>3</v>
      </c>
      <c r="G12" s="5" t="s">
        <v>4</v>
      </c>
      <c r="H12" s="6" t="s">
        <v>345</v>
      </c>
      <c r="I12" s="6" t="s">
        <v>5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15</v>
      </c>
      <c r="T12" s="6">
        <v>0</v>
      </c>
      <c r="U12" s="6">
        <v>15</v>
      </c>
      <c r="V12" s="6">
        <v>0</v>
      </c>
      <c r="W12" s="6">
        <v>0</v>
      </c>
      <c r="X12" s="6">
        <v>15</v>
      </c>
      <c r="Y12" s="6">
        <v>3</v>
      </c>
      <c r="Z12" s="23">
        <v>20</v>
      </c>
    </row>
    <row r="13" spans="1:26" ht="30" x14ac:dyDescent="0.25">
      <c r="A13" s="4">
        <v>10</v>
      </c>
      <c r="B13" s="4" t="s">
        <v>517</v>
      </c>
      <c r="C13" s="5" t="s">
        <v>47</v>
      </c>
      <c r="D13" s="6" t="s">
        <v>1</v>
      </c>
      <c r="E13" s="5" t="s">
        <v>139</v>
      </c>
      <c r="F13" s="5" t="s">
        <v>8</v>
      </c>
      <c r="G13" s="5" t="s">
        <v>4</v>
      </c>
      <c r="H13" s="6" t="s">
        <v>345</v>
      </c>
      <c r="I13" s="6" t="s">
        <v>9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10</v>
      </c>
      <c r="P13" s="6">
        <v>10</v>
      </c>
      <c r="Q13" s="6">
        <v>0</v>
      </c>
      <c r="R13" s="6">
        <v>0</v>
      </c>
      <c r="S13" s="6">
        <v>0</v>
      </c>
      <c r="T13" s="6">
        <v>0</v>
      </c>
      <c r="U13" s="6">
        <v>10</v>
      </c>
      <c r="V13" s="6">
        <v>0</v>
      </c>
      <c r="W13" s="6">
        <v>0</v>
      </c>
      <c r="X13" s="6">
        <v>10</v>
      </c>
      <c r="Y13" s="6">
        <v>9</v>
      </c>
      <c r="Z13" s="23">
        <v>90</v>
      </c>
    </row>
    <row r="14" spans="1:26" ht="30" x14ac:dyDescent="0.25">
      <c r="A14" s="4">
        <v>10</v>
      </c>
      <c r="B14" s="4" t="s">
        <v>517</v>
      </c>
      <c r="C14" s="5" t="s">
        <v>107</v>
      </c>
      <c r="D14" s="6" t="s">
        <v>1</v>
      </c>
      <c r="E14" s="5" t="s">
        <v>140</v>
      </c>
      <c r="F14" s="5" t="s">
        <v>3</v>
      </c>
      <c r="G14" s="5" t="s">
        <v>4</v>
      </c>
      <c r="H14" s="6" t="s">
        <v>345</v>
      </c>
      <c r="I14" s="6" t="s">
        <v>5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40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40</v>
      </c>
      <c r="V14" s="6">
        <v>0</v>
      </c>
      <c r="W14" s="6">
        <v>0</v>
      </c>
      <c r="X14" s="6">
        <v>40</v>
      </c>
      <c r="Y14" s="6">
        <v>31</v>
      </c>
      <c r="Z14" s="23">
        <v>77.5</v>
      </c>
    </row>
    <row r="15" spans="1:26" ht="30" x14ac:dyDescent="0.25">
      <c r="A15" s="4">
        <v>10</v>
      </c>
      <c r="B15" s="4" t="s">
        <v>517</v>
      </c>
      <c r="C15" s="5" t="s">
        <v>562</v>
      </c>
      <c r="D15" s="6" t="s">
        <v>1</v>
      </c>
      <c r="E15" s="5" t="s">
        <v>514</v>
      </c>
      <c r="F15" s="5" t="s">
        <v>3</v>
      </c>
      <c r="G15" s="5" t="s">
        <v>72</v>
      </c>
      <c r="H15" s="6" t="s">
        <v>345</v>
      </c>
      <c r="I15" s="6" t="s">
        <v>5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120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120</v>
      </c>
      <c r="V15" s="6">
        <v>0</v>
      </c>
      <c r="W15" s="6">
        <v>0</v>
      </c>
      <c r="X15" s="6">
        <v>120</v>
      </c>
      <c r="Y15" s="6">
        <v>64</v>
      </c>
      <c r="Z15" s="23">
        <v>53.3333333333333</v>
      </c>
    </row>
    <row r="16" spans="1:26" ht="30" x14ac:dyDescent="0.25">
      <c r="A16" s="4">
        <v>10</v>
      </c>
      <c r="B16" s="4" t="s">
        <v>517</v>
      </c>
      <c r="C16" s="5" t="s">
        <v>141</v>
      </c>
      <c r="D16" s="6" t="s">
        <v>1</v>
      </c>
      <c r="E16" s="5" t="s">
        <v>563</v>
      </c>
      <c r="F16" s="5" t="s">
        <v>3</v>
      </c>
      <c r="G16" s="5" t="s">
        <v>72</v>
      </c>
      <c r="H16" s="6" t="s">
        <v>345</v>
      </c>
      <c r="I16" s="6" t="s">
        <v>9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3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3</v>
      </c>
      <c r="V16" s="6">
        <v>0</v>
      </c>
      <c r="W16" s="6">
        <v>0</v>
      </c>
      <c r="X16" s="6">
        <v>3</v>
      </c>
      <c r="Y16" s="6">
        <v>2</v>
      </c>
      <c r="Z16" s="23">
        <v>66.6666666666666</v>
      </c>
    </row>
    <row r="17" spans="1:26" ht="30" x14ac:dyDescent="0.25">
      <c r="A17" s="4">
        <v>10</v>
      </c>
      <c r="B17" s="4" t="s">
        <v>517</v>
      </c>
      <c r="C17" s="5" t="s">
        <v>141</v>
      </c>
      <c r="D17" s="6" t="s">
        <v>1</v>
      </c>
      <c r="E17" s="5" t="s">
        <v>564</v>
      </c>
      <c r="F17" s="5" t="s">
        <v>3</v>
      </c>
      <c r="G17" s="5" t="s">
        <v>72</v>
      </c>
      <c r="H17" s="6" t="s">
        <v>345</v>
      </c>
      <c r="I17" s="6" t="s">
        <v>5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28</v>
      </c>
      <c r="P17" s="6">
        <v>0</v>
      </c>
      <c r="Q17" s="6">
        <v>1</v>
      </c>
      <c r="R17" s="6">
        <v>0</v>
      </c>
      <c r="S17" s="6">
        <v>0</v>
      </c>
      <c r="T17" s="6">
        <v>0</v>
      </c>
      <c r="U17" s="6">
        <v>28</v>
      </c>
      <c r="V17" s="6">
        <v>0</v>
      </c>
      <c r="W17" s="6">
        <v>0</v>
      </c>
      <c r="X17" s="6">
        <v>28</v>
      </c>
      <c r="Y17" s="6">
        <v>11</v>
      </c>
      <c r="Z17" s="23">
        <v>39.285714285714199</v>
      </c>
    </row>
    <row r="18" spans="1:26" ht="45" x14ac:dyDescent="0.25">
      <c r="A18" s="4">
        <v>10</v>
      </c>
      <c r="B18" s="4" t="s">
        <v>517</v>
      </c>
      <c r="C18" s="5" t="s">
        <v>107</v>
      </c>
      <c r="D18" s="6" t="s">
        <v>1</v>
      </c>
      <c r="E18" s="5" t="s">
        <v>191</v>
      </c>
      <c r="F18" s="5" t="s">
        <v>71</v>
      </c>
      <c r="G18" s="5" t="s">
        <v>4</v>
      </c>
      <c r="H18" s="6" t="s">
        <v>345</v>
      </c>
      <c r="I18" s="6" t="s">
        <v>9</v>
      </c>
      <c r="J18" s="6">
        <v>20</v>
      </c>
      <c r="K18" s="6">
        <v>5</v>
      </c>
      <c r="L18" s="6">
        <v>0</v>
      </c>
      <c r="M18" s="6">
        <v>0</v>
      </c>
      <c r="N18" s="6">
        <v>0</v>
      </c>
      <c r="O18" s="6">
        <v>6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26</v>
      </c>
      <c r="V18" s="6">
        <v>0</v>
      </c>
      <c r="W18" s="6">
        <v>0</v>
      </c>
      <c r="X18" s="6">
        <v>26</v>
      </c>
      <c r="Y18" s="6">
        <v>26</v>
      </c>
      <c r="Z18" s="23">
        <v>100</v>
      </c>
    </row>
    <row r="19" spans="1:26" ht="30" x14ac:dyDescent="0.25">
      <c r="A19" s="4">
        <v>10</v>
      </c>
      <c r="B19" s="4" t="s">
        <v>517</v>
      </c>
      <c r="C19" s="5" t="s">
        <v>197</v>
      </c>
      <c r="D19" s="6" t="s">
        <v>1</v>
      </c>
      <c r="E19" s="5" t="s">
        <v>198</v>
      </c>
      <c r="F19" s="5" t="s">
        <v>8</v>
      </c>
      <c r="G19" s="5" t="s">
        <v>4</v>
      </c>
      <c r="H19" s="6" t="s">
        <v>345</v>
      </c>
      <c r="I19" s="6" t="s">
        <v>5</v>
      </c>
      <c r="J19" s="6">
        <v>20</v>
      </c>
      <c r="K19" s="6">
        <v>15</v>
      </c>
      <c r="L19" s="6">
        <v>0</v>
      </c>
      <c r="M19" s="6">
        <v>20</v>
      </c>
      <c r="N19" s="6">
        <v>0</v>
      </c>
      <c r="O19" s="6">
        <v>84</v>
      </c>
      <c r="P19" s="6">
        <v>0</v>
      </c>
      <c r="Q19" s="6">
        <v>84</v>
      </c>
      <c r="R19" s="6">
        <v>0</v>
      </c>
      <c r="S19" s="6">
        <v>0</v>
      </c>
      <c r="T19" s="6">
        <v>0</v>
      </c>
      <c r="U19" s="6">
        <v>104</v>
      </c>
      <c r="V19" s="6">
        <v>0</v>
      </c>
      <c r="W19" s="6">
        <v>0</v>
      </c>
      <c r="X19" s="6">
        <v>104</v>
      </c>
      <c r="Y19" s="6">
        <v>104</v>
      </c>
      <c r="Z19" s="23">
        <v>100</v>
      </c>
    </row>
    <row r="20" spans="1:26" ht="30" x14ac:dyDescent="0.25">
      <c r="A20" s="4">
        <v>10</v>
      </c>
      <c r="B20" s="4" t="s">
        <v>518</v>
      </c>
      <c r="C20" s="5" t="s">
        <v>279</v>
      </c>
      <c r="D20" s="6" t="s">
        <v>1</v>
      </c>
      <c r="E20" s="5" t="s">
        <v>280</v>
      </c>
      <c r="F20" s="5" t="s">
        <v>3</v>
      </c>
      <c r="G20" s="5" t="s">
        <v>4</v>
      </c>
      <c r="H20" s="6" t="s">
        <v>345</v>
      </c>
      <c r="I20" s="6" t="s">
        <v>25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16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16</v>
      </c>
      <c r="V20" s="6">
        <v>0</v>
      </c>
      <c r="W20" s="6">
        <v>0</v>
      </c>
      <c r="X20" s="6">
        <v>16</v>
      </c>
      <c r="Y20" s="6">
        <v>15</v>
      </c>
      <c r="Z20" s="23">
        <v>93.75</v>
      </c>
    </row>
    <row r="21" spans="1:26" ht="45" x14ac:dyDescent="0.25">
      <c r="A21" s="4">
        <v>10</v>
      </c>
      <c r="B21" s="4" t="s">
        <v>517</v>
      </c>
      <c r="C21" s="5" t="s">
        <v>107</v>
      </c>
      <c r="D21" s="6" t="s">
        <v>1</v>
      </c>
      <c r="E21" s="5" t="s">
        <v>301</v>
      </c>
      <c r="F21" s="5" t="s">
        <v>71</v>
      </c>
      <c r="G21" s="5" t="s">
        <v>4</v>
      </c>
      <c r="H21" s="6" t="s">
        <v>345</v>
      </c>
      <c r="I21" s="6" t="s">
        <v>9</v>
      </c>
      <c r="J21" s="6">
        <v>27</v>
      </c>
      <c r="K21" s="6">
        <v>9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27</v>
      </c>
      <c r="V21" s="6">
        <v>0</v>
      </c>
      <c r="W21" s="6">
        <v>0</v>
      </c>
      <c r="X21" s="6">
        <v>27</v>
      </c>
      <c r="Y21" s="6">
        <v>27</v>
      </c>
      <c r="Z21" s="23">
        <v>100</v>
      </c>
    </row>
    <row r="22" spans="1:26" ht="45" x14ac:dyDescent="0.25">
      <c r="A22" s="4">
        <v>10</v>
      </c>
      <c r="B22" s="4" t="s">
        <v>517</v>
      </c>
      <c r="C22" s="5" t="s">
        <v>515</v>
      </c>
      <c r="D22" s="6" t="s">
        <v>70</v>
      </c>
      <c r="E22" s="5" t="s">
        <v>516</v>
      </c>
      <c r="F22" s="5" t="s">
        <v>3</v>
      </c>
      <c r="G22" s="5" t="s">
        <v>73</v>
      </c>
      <c r="H22" s="6" t="s">
        <v>344</v>
      </c>
      <c r="I22" s="6" t="s">
        <v>5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22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22</v>
      </c>
      <c r="V22" s="6">
        <v>0</v>
      </c>
      <c r="W22" s="6">
        <v>11</v>
      </c>
      <c r="X22" s="6">
        <v>33</v>
      </c>
      <c r="Y22" s="6">
        <v>20</v>
      </c>
      <c r="Z22" s="23">
        <v>60.606060606060602</v>
      </c>
    </row>
    <row r="23" spans="1:26" ht="75" x14ac:dyDescent="0.25">
      <c r="A23" s="31"/>
      <c r="B23" s="31"/>
      <c r="C23" s="31"/>
      <c r="D23" s="31"/>
      <c r="E23" s="31"/>
      <c r="F23" s="31"/>
      <c r="G23" s="31"/>
      <c r="H23" s="31"/>
      <c r="I23" s="32"/>
      <c r="J23" s="1" t="s">
        <v>355</v>
      </c>
      <c r="K23" s="1" t="s">
        <v>356</v>
      </c>
      <c r="L23" s="1" t="s">
        <v>357</v>
      </c>
      <c r="M23" s="1" t="s">
        <v>358</v>
      </c>
      <c r="N23" s="1" t="s">
        <v>362</v>
      </c>
      <c r="O23" s="1" t="s">
        <v>359</v>
      </c>
      <c r="P23" s="1" t="s">
        <v>360</v>
      </c>
      <c r="Q23" s="1" t="s">
        <v>361</v>
      </c>
      <c r="R23" s="1" t="s">
        <v>363</v>
      </c>
      <c r="S23" s="1" t="s">
        <v>364</v>
      </c>
      <c r="T23" s="1" t="s">
        <v>365</v>
      </c>
      <c r="U23" s="1" t="s">
        <v>366</v>
      </c>
      <c r="V23" s="1" t="s">
        <v>367</v>
      </c>
      <c r="W23" s="1" t="s">
        <v>368</v>
      </c>
      <c r="X23" s="1" t="s">
        <v>369</v>
      </c>
      <c r="Y23" s="1" t="s">
        <v>370</v>
      </c>
      <c r="Z23" s="2" t="s">
        <v>371</v>
      </c>
    </row>
    <row r="24" spans="1:26" ht="24" x14ac:dyDescent="0.25">
      <c r="A24" s="34" t="s">
        <v>374</v>
      </c>
      <c r="B24" s="35"/>
      <c r="C24" s="35"/>
      <c r="D24" s="35"/>
      <c r="E24" s="35"/>
      <c r="F24" s="35"/>
      <c r="G24" s="35"/>
      <c r="H24" s="35"/>
      <c r="I24" s="36"/>
      <c r="J24" s="18">
        <f>SUM(J2:J22)</f>
        <v>279</v>
      </c>
      <c r="K24" s="18">
        <f t="shared" ref="K24:Y24" si="0">SUM(K2:K22)</f>
        <v>100</v>
      </c>
      <c r="L24" s="18">
        <f t="shared" si="0"/>
        <v>17</v>
      </c>
      <c r="M24" s="18">
        <f t="shared" si="0"/>
        <v>20</v>
      </c>
      <c r="N24" s="18">
        <f t="shared" si="0"/>
        <v>0</v>
      </c>
      <c r="O24" s="18">
        <f t="shared" si="0"/>
        <v>487</v>
      </c>
      <c r="P24" s="18">
        <f t="shared" si="0"/>
        <v>139</v>
      </c>
      <c r="Q24" s="18">
        <f t="shared" si="0"/>
        <v>85</v>
      </c>
      <c r="R24" s="18">
        <f t="shared" si="0"/>
        <v>0</v>
      </c>
      <c r="S24" s="18">
        <f t="shared" si="0"/>
        <v>15</v>
      </c>
      <c r="T24" s="18">
        <f t="shared" si="0"/>
        <v>0</v>
      </c>
      <c r="U24" s="18">
        <f t="shared" si="0"/>
        <v>781</v>
      </c>
      <c r="V24" s="18">
        <f t="shared" si="0"/>
        <v>0</v>
      </c>
      <c r="W24" s="18">
        <f t="shared" si="0"/>
        <v>11</v>
      </c>
      <c r="X24" s="18">
        <f t="shared" si="0"/>
        <v>792</v>
      </c>
      <c r="Y24" s="18">
        <f t="shared" si="0"/>
        <v>639</v>
      </c>
      <c r="Z24" s="25">
        <f>Y24/U24</f>
        <v>0.81818181818181823</v>
      </c>
    </row>
    <row r="25" spans="1:26" ht="24" x14ac:dyDescent="0.25">
      <c r="A25" s="34" t="s">
        <v>377</v>
      </c>
      <c r="B25" s="35"/>
      <c r="C25" s="35"/>
      <c r="D25" s="35"/>
      <c r="E25" s="35"/>
      <c r="F25" s="35"/>
      <c r="G25" s="35"/>
      <c r="H25" s="35"/>
      <c r="I25" s="36"/>
      <c r="J25" s="16">
        <f>SUM(J5,J8:J9,J12,J14:J17,J20,J22)</f>
        <v>83</v>
      </c>
      <c r="K25" s="16">
        <f t="shared" ref="K25:O25" si="1">SUM(K5,K8:K9,K12,K14:K17,K20,K22)</f>
        <v>26</v>
      </c>
      <c r="L25" s="16">
        <f t="shared" si="1"/>
        <v>0</v>
      </c>
      <c r="M25" s="16">
        <f>SUM(M5,M8:M9,M12,M14:M17,M20,M22)</f>
        <v>0</v>
      </c>
      <c r="N25" s="16">
        <f t="shared" si="1"/>
        <v>0</v>
      </c>
      <c r="O25" s="16">
        <f t="shared" si="1"/>
        <v>251</v>
      </c>
      <c r="P25" s="16">
        <f t="shared" ref="P25:Y25" si="2">SUM(P5,P8:P9,P12,P14:P17,P20,P22)</f>
        <v>0</v>
      </c>
      <c r="Q25" s="16">
        <f t="shared" si="2"/>
        <v>1</v>
      </c>
      <c r="R25" s="16">
        <f t="shared" si="2"/>
        <v>0</v>
      </c>
      <c r="S25" s="16">
        <f t="shared" si="2"/>
        <v>15</v>
      </c>
      <c r="T25" s="16">
        <f t="shared" si="2"/>
        <v>0</v>
      </c>
      <c r="U25" s="16">
        <f t="shared" si="2"/>
        <v>349</v>
      </c>
      <c r="V25" s="16">
        <f t="shared" si="2"/>
        <v>0</v>
      </c>
      <c r="W25" s="16">
        <f t="shared" si="2"/>
        <v>11</v>
      </c>
      <c r="X25" s="16">
        <f t="shared" si="2"/>
        <v>360</v>
      </c>
      <c r="Y25" s="16">
        <f t="shared" si="2"/>
        <v>227</v>
      </c>
      <c r="Z25" s="29">
        <f t="shared" ref="Z25:Z31" si="3">Y25/U25</f>
        <v>0.65042979942693413</v>
      </c>
    </row>
    <row r="26" spans="1:26" ht="24" x14ac:dyDescent="0.25">
      <c r="A26" s="34" t="s">
        <v>378</v>
      </c>
      <c r="B26" s="35"/>
      <c r="C26" s="35"/>
      <c r="D26" s="35"/>
      <c r="E26" s="35"/>
      <c r="F26" s="35"/>
      <c r="G26" s="35"/>
      <c r="H26" s="35"/>
      <c r="I26" s="36"/>
      <c r="J26" s="16">
        <f>SUM(J6)</f>
        <v>89</v>
      </c>
      <c r="K26" s="16">
        <f t="shared" ref="K26:Y26" si="4">SUM(K6)</f>
        <v>28</v>
      </c>
      <c r="L26" s="16">
        <f t="shared" si="4"/>
        <v>0</v>
      </c>
      <c r="M26" s="16">
        <f t="shared" si="4"/>
        <v>0</v>
      </c>
      <c r="N26" s="16">
        <f t="shared" si="4"/>
        <v>0</v>
      </c>
      <c r="O26" s="16">
        <f t="shared" si="4"/>
        <v>0</v>
      </c>
      <c r="P26" s="16">
        <f t="shared" si="4"/>
        <v>0</v>
      </c>
      <c r="Q26" s="16">
        <f t="shared" si="4"/>
        <v>0</v>
      </c>
      <c r="R26" s="16">
        <f t="shared" si="4"/>
        <v>0</v>
      </c>
      <c r="S26" s="16">
        <f t="shared" si="4"/>
        <v>0</v>
      </c>
      <c r="T26" s="16">
        <f t="shared" si="4"/>
        <v>0</v>
      </c>
      <c r="U26" s="16">
        <f t="shared" si="4"/>
        <v>89</v>
      </c>
      <c r="V26" s="16">
        <f t="shared" si="4"/>
        <v>0</v>
      </c>
      <c r="W26" s="16">
        <f t="shared" si="4"/>
        <v>0</v>
      </c>
      <c r="X26" s="16">
        <f t="shared" si="4"/>
        <v>89</v>
      </c>
      <c r="Y26" s="16">
        <f t="shared" si="4"/>
        <v>87</v>
      </c>
      <c r="Z26" s="26">
        <f t="shared" si="3"/>
        <v>0.97752808988764039</v>
      </c>
    </row>
    <row r="27" spans="1:26" ht="24" x14ac:dyDescent="0.25">
      <c r="A27" s="34" t="s">
        <v>379</v>
      </c>
      <c r="B27" s="35"/>
      <c r="C27" s="35"/>
      <c r="D27" s="35"/>
      <c r="E27" s="35"/>
      <c r="F27" s="35"/>
      <c r="G27" s="35"/>
      <c r="H27" s="35"/>
      <c r="I27" s="36"/>
      <c r="J27" s="16">
        <f>SUM(J2:J4,J7,J10:J11,J13,J19)</f>
        <v>60</v>
      </c>
      <c r="K27" s="16">
        <f t="shared" ref="K27:Y27" si="5">SUM(K2:K4,K7,K10:K11,K13,K19)</f>
        <v>32</v>
      </c>
      <c r="L27" s="16">
        <f t="shared" si="5"/>
        <v>17</v>
      </c>
      <c r="M27" s="16">
        <f t="shared" si="5"/>
        <v>20</v>
      </c>
      <c r="N27" s="16">
        <f t="shared" si="5"/>
        <v>0</v>
      </c>
      <c r="O27" s="16">
        <f t="shared" si="5"/>
        <v>230</v>
      </c>
      <c r="P27" s="16">
        <f t="shared" si="5"/>
        <v>139</v>
      </c>
      <c r="Q27" s="16">
        <f t="shared" si="5"/>
        <v>84</v>
      </c>
      <c r="R27" s="16">
        <f t="shared" si="5"/>
        <v>0</v>
      </c>
      <c r="S27" s="16">
        <f t="shared" si="5"/>
        <v>0</v>
      </c>
      <c r="T27" s="16">
        <f t="shared" si="5"/>
        <v>0</v>
      </c>
      <c r="U27" s="16">
        <f t="shared" si="5"/>
        <v>290</v>
      </c>
      <c r="V27" s="16">
        <f t="shared" si="5"/>
        <v>0</v>
      </c>
      <c r="W27" s="16">
        <f>SUM(W2:W4,W7,W10:W11,W13,W19)</f>
        <v>0</v>
      </c>
      <c r="X27" s="16">
        <f t="shared" si="5"/>
        <v>290</v>
      </c>
      <c r="Y27" s="16">
        <f t="shared" si="5"/>
        <v>272</v>
      </c>
      <c r="Z27" s="26">
        <f t="shared" si="3"/>
        <v>0.93793103448275861</v>
      </c>
    </row>
    <row r="28" spans="1:26" ht="24" x14ac:dyDescent="0.25">
      <c r="A28" s="34" t="s">
        <v>380</v>
      </c>
      <c r="B28" s="35"/>
      <c r="C28" s="35"/>
      <c r="D28" s="35"/>
      <c r="E28" s="35"/>
      <c r="F28" s="35"/>
      <c r="G28" s="35"/>
      <c r="H28" s="35"/>
      <c r="I28" s="36"/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26">
        <v>0</v>
      </c>
    </row>
    <row r="29" spans="1:26" ht="24" x14ac:dyDescent="0.25">
      <c r="A29" s="34" t="s">
        <v>381</v>
      </c>
      <c r="B29" s="35"/>
      <c r="C29" s="35"/>
      <c r="D29" s="35"/>
      <c r="E29" s="35"/>
      <c r="F29" s="35"/>
      <c r="G29" s="35"/>
      <c r="H29" s="35"/>
      <c r="I29" s="36"/>
      <c r="J29" s="16">
        <f>SUM(J18,J21)</f>
        <v>47</v>
      </c>
      <c r="K29" s="16">
        <f t="shared" ref="K29:Y29" si="6">SUM(K18,K21)</f>
        <v>14</v>
      </c>
      <c r="L29" s="16">
        <f t="shared" si="6"/>
        <v>0</v>
      </c>
      <c r="M29" s="16">
        <f t="shared" si="6"/>
        <v>0</v>
      </c>
      <c r="N29" s="16">
        <f t="shared" si="6"/>
        <v>0</v>
      </c>
      <c r="O29" s="16">
        <f t="shared" si="6"/>
        <v>6</v>
      </c>
      <c r="P29" s="16">
        <f t="shared" si="6"/>
        <v>0</v>
      </c>
      <c r="Q29" s="16">
        <f t="shared" si="6"/>
        <v>0</v>
      </c>
      <c r="R29" s="16">
        <f t="shared" si="6"/>
        <v>0</v>
      </c>
      <c r="S29" s="16">
        <f t="shared" si="6"/>
        <v>0</v>
      </c>
      <c r="T29" s="16">
        <f t="shared" si="6"/>
        <v>0</v>
      </c>
      <c r="U29" s="16">
        <f t="shared" si="6"/>
        <v>53</v>
      </c>
      <c r="V29" s="16">
        <f t="shared" si="6"/>
        <v>0</v>
      </c>
      <c r="W29" s="16">
        <f t="shared" si="6"/>
        <v>0</v>
      </c>
      <c r="X29" s="16">
        <f t="shared" si="6"/>
        <v>53</v>
      </c>
      <c r="Y29" s="16">
        <f t="shared" si="6"/>
        <v>53</v>
      </c>
      <c r="Z29" s="26">
        <f t="shared" si="3"/>
        <v>1</v>
      </c>
    </row>
    <row r="30" spans="1:26" ht="24" x14ac:dyDescent="0.25">
      <c r="A30" s="34" t="s">
        <v>382</v>
      </c>
      <c r="B30" s="35"/>
      <c r="C30" s="35"/>
      <c r="D30" s="35"/>
      <c r="E30" s="35"/>
      <c r="F30" s="35"/>
      <c r="G30" s="35"/>
      <c r="H30" s="35"/>
      <c r="I30" s="36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26">
        <v>0</v>
      </c>
    </row>
    <row r="31" spans="1:26" ht="21" x14ac:dyDescent="0.25">
      <c r="A31" s="37" t="s">
        <v>376</v>
      </c>
      <c r="B31" s="38"/>
      <c r="C31" s="38"/>
      <c r="D31" s="38"/>
      <c r="E31" s="38"/>
      <c r="F31" s="38"/>
      <c r="G31" s="38"/>
      <c r="H31" s="38"/>
      <c r="I31" s="39"/>
      <c r="J31" s="19">
        <f>SUM(J6,J22)</f>
        <v>89</v>
      </c>
      <c r="K31" s="19">
        <f t="shared" ref="K31:Y31" si="7">SUM(K6,K22)</f>
        <v>28</v>
      </c>
      <c r="L31" s="19">
        <f t="shared" si="7"/>
        <v>0</v>
      </c>
      <c r="M31" s="19">
        <f t="shared" si="7"/>
        <v>0</v>
      </c>
      <c r="N31" s="19">
        <f t="shared" si="7"/>
        <v>0</v>
      </c>
      <c r="O31" s="19">
        <f t="shared" si="7"/>
        <v>22</v>
      </c>
      <c r="P31" s="19">
        <f t="shared" si="7"/>
        <v>0</v>
      </c>
      <c r="Q31" s="19">
        <f t="shared" si="7"/>
        <v>0</v>
      </c>
      <c r="R31" s="19">
        <f t="shared" si="7"/>
        <v>0</v>
      </c>
      <c r="S31" s="19">
        <f t="shared" si="7"/>
        <v>0</v>
      </c>
      <c r="T31" s="19">
        <f t="shared" si="7"/>
        <v>0</v>
      </c>
      <c r="U31" s="19">
        <f t="shared" si="7"/>
        <v>111</v>
      </c>
      <c r="V31" s="19">
        <f t="shared" si="7"/>
        <v>0</v>
      </c>
      <c r="W31" s="19">
        <f t="shared" si="7"/>
        <v>11</v>
      </c>
      <c r="X31" s="19">
        <f t="shared" si="7"/>
        <v>122</v>
      </c>
      <c r="Y31" s="19">
        <f t="shared" si="7"/>
        <v>107</v>
      </c>
      <c r="Z31" s="26">
        <f t="shared" si="3"/>
        <v>0.963963963963964</v>
      </c>
    </row>
    <row r="32" spans="1:26" ht="21" x14ac:dyDescent="0.25">
      <c r="A32" s="37" t="s">
        <v>383</v>
      </c>
      <c r="B32" s="38"/>
      <c r="C32" s="38"/>
      <c r="D32" s="38"/>
      <c r="E32" s="38"/>
      <c r="F32" s="38"/>
      <c r="G32" s="38"/>
      <c r="H32" s="38"/>
      <c r="I32" s="39"/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26">
        <v>0</v>
      </c>
    </row>
  </sheetData>
  <mergeCells count="10">
    <mergeCell ref="A28:I28"/>
    <mergeCell ref="A29:I29"/>
    <mergeCell ref="A30:I30"/>
    <mergeCell ref="A31:I31"/>
    <mergeCell ref="A32:I32"/>
    <mergeCell ref="A24:I24"/>
    <mergeCell ref="A25:I25"/>
    <mergeCell ref="A26:I26"/>
    <mergeCell ref="A27:I27"/>
    <mergeCell ref="A23:I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B9676-4D93-4759-BFC8-7B854BEE298A}">
  <sheetPr>
    <tabColor theme="9" tint="0.79998168889431442"/>
  </sheetPr>
  <dimension ref="A1:Z23"/>
  <sheetViews>
    <sheetView workbookViewId="0">
      <selection activeCell="J23" sqref="J23"/>
    </sheetView>
  </sheetViews>
  <sheetFormatPr defaultColWidth="9" defaultRowHeight="15" x14ac:dyDescent="0.25"/>
  <cols>
    <col min="1" max="2" width="9" style="11"/>
    <col min="3" max="3" width="23.42578125" style="11" customWidth="1"/>
    <col min="4" max="4" width="16.28515625" style="11" customWidth="1"/>
    <col min="5" max="5" width="25.28515625" style="11" customWidth="1"/>
    <col min="6" max="6" width="24.42578125" style="11" customWidth="1"/>
    <col min="7" max="7" width="19.140625" style="11" customWidth="1"/>
    <col min="8" max="8" width="16.42578125" style="11" customWidth="1"/>
    <col min="9" max="9" width="19.140625" style="11" customWidth="1"/>
    <col min="10" max="10" width="22.7109375" style="11" customWidth="1"/>
    <col min="11" max="11" width="24.42578125" style="11" customWidth="1"/>
    <col min="12" max="12" width="24.85546875" style="11" customWidth="1"/>
    <col min="13" max="13" width="24" style="11" customWidth="1"/>
    <col min="14" max="14" width="28.5703125" style="11" customWidth="1"/>
    <col min="15" max="15" width="24.5703125" style="11" customWidth="1"/>
    <col min="16" max="16" width="22.7109375" style="11" customWidth="1"/>
    <col min="17" max="17" width="23.140625" style="11" customWidth="1"/>
    <col min="18" max="18" width="21.85546875" style="11" customWidth="1"/>
    <col min="19" max="19" width="22.28515625" style="11" customWidth="1"/>
    <col min="20" max="20" width="26.5703125" style="11" customWidth="1"/>
    <col min="21" max="21" width="16.42578125" style="11" customWidth="1"/>
    <col min="22" max="24" width="9" style="11"/>
    <col min="25" max="25" width="13" style="11" customWidth="1"/>
    <col min="26" max="26" width="18" style="11" customWidth="1"/>
    <col min="27" max="16384" width="9" style="11"/>
  </cols>
  <sheetData>
    <row r="1" spans="1:26" ht="60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30" x14ac:dyDescent="0.25">
      <c r="A2" s="4">
        <v>11</v>
      </c>
      <c r="B2" s="4" t="s">
        <v>520</v>
      </c>
      <c r="C2" s="5" t="s">
        <v>0</v>
      </c>
      <c r="D2" s="6" t="s">
        <v>1</v>
      </c>
      <c r="E2" s="5" t="s">
        <v>2</v>
      </c>
      <c r="F2" s="5" t="s">
        <v>3</v>
      </c>
      <c r="G2" s="5" t="s">
        <v>4</v>
      </c>
      <c r="H2" s="6" t="s">
        <v>345</v>
      </c>
      <c r="I2" s="6" t="s">
        <v>5</v>
      </c>
      <c r="J2" s="6">
        <v>50</v>
      </c>
      <c r="K2" s="6">
        <v>10</v>
      </c>
      <c r="L2" s="6">
        <v>0</v>
      </c>
      <c r="M2" s="6">
        <v>0</v>
      </c>
      <c r="N2" s="6">
        <v>0</v>
      </c>
      <c r="O2" s="6">
        <v>36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86</v>
      </c>
      <c r="V2" s="6">
        <v>0</v>
      </c>
      <c r="W2" s="6">
        <v>0</v>
      </c>
      <c r="X2" s="6">
        <v>86</v>
      </c>
      <c r="Y2" s="6">
        <v>45</v>
      </c>
      <c r="Z2" s="23">
        <v>52.325581395348799</v>
      </c>
    </row>
    <row r="3" spans="1:26" ht="30" x14ac:dyDescent="0.25">
      <c r="A3" s="4">
        <v>11</v>
      </c>
      <c r="B3" s="4" t="s">
        <v>521</v>
      </c>
      <c r="C3" s="5" t="s">
        <v>10</v>
      </c>
      <c r="D3" s="6" t="s">
        <v>1</v>
      </c>
      <c r="E3" s="5" t="s">
        <v>11</v>
      </c>
      <c r="F3" s="5" t="s">
        <v>3</v>
      </c>
      <c r="G3" s="5" t="s">
        <v>4</v>
      </c>
      <c r="H3" s="6" t="s">
        <v>345</v>
      </c>
      <c r="I3" s="6" t="s">
        <v>5</v>
      </c>
      <c r="J3" s="6">
        <v>15</v>
      </c>
      <c r="K3" s="6">
        <v>4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15</v>
      </c>
      <c r="V3" s="6">
        <v>0</v>
      </c>
      <c r="W3" s="6">
        <v>0</v>
      </c>
      <c r="X3" s="6">
        <v>15</v>
      </c>
      <c r="Y3" s="6">
        <v>13</v>
      </c>
      <c r="Z3" s="23">
        <v>86.6666666666666</v>
      </c>
    </row>
    <row r="4" spans="1:26" ht="30" x14ac:dyDescent="0.25">
      <c r="A4" s="4">
        <v>11</v>
      </c>
      <c r="B4" s="4" t="s">
        <v>521</v>
      </c>
      <c r="C4" s="5" t="s">
        <v>47</v>
      </c>
      <c r="D4" s="6" t="s">
        <v>1</v>
      </c>
      <c r="E4" s="5" t="s">
        <v>114</v>
      </c>
      <c r="F4" s="5" t="s">
        <v>8</v>
      </c>
      <c r="G4" s="5" t="s">
        <v>4</v>
      </c>
      <c r="H4" s="6" t="s">
        <v>345</v>
      </c>
      <c r="I4" s="6" t="s">
        <v>5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6</v>
      </c>
      <c r="P4" s="6">
        <v>6</v>
      </c>
      <c r="Q4" s="6">
        <v>0</v>
      </c>
      <c r="R4" s="6">
        <v>0</v>
      </c>
      <c r="S4" s="6">
        <v>0</v>
      </c>
      <c r="T4" s="6">
        <v>0</v>
      </c>
      <c r="U4" s="6">
        <v>6</v>
      </c>
      <c r="V4" s="6">
        <v>0</v>
      </c>
      <c r="W4" s="6">
        <v>0</v>
      </c>
      <c r="X4" s="6">
        <v>6</v>
      </c>
      <c r="Y4" s="6">
        <v>6</v>
      </c>
      <c r="Z4" s="23">
        <v>100</v>
      </c>
    </row>
    <row r="5" spans="1:26" ht="30" x14ac:dyDescent="0.25">
      <c r="A5" s="4">
        <v>11</v>
      </c>
      <c r="B5" s="4" t="s">
        <v>523</v>
      </c>
      <c r="C5" s="5" t="s">
        <v>144</v>
      </c>
      <c r="D5" s="6" t="s">
        <v>1</v>
      </c>
      <c r="E5" s="5" t="s">
        <v>522</v>
      </c>
      <c r="F5" s="5" t="s">
        <v>3</v>
      </c>
      <c r="G5" s="5" t="s">
        <v>72</v>
      </c>
      <c r="H5" s="6" t="s">
        <v>345</v>
      </c>
      <c r="I5" s="6" t="s">
        <v>9</v>
      </c>
      <c r="J5" s="6">
        <v>54</v>
      </c>
      <c r="K5" s="6">
        <v>14</v>
      </c>
      <c r="L5" s="6">
        <v>0</v>
      </c>
      <c r="M5" s="6">
        <v>0</v>
      </c>
      <c r="N5" s="6">
        <v>0</v>
      </c>
      <c r="O5" s="6">
        <v>21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75</v>
      </c>
      <c r="V5" s="6">
        <v>0</v>
      </c>
      <c r="W5" s="6">
        <v>0</v>
      </c>
      <c r="X5" s="6">
        <v>75</v>
      </c>
      <c r="Y5" s="6">
        <v>75</v>
      </c>
      <c r="Z5" s="23">
        <v>100</v>
      </c>
    </row>
    <row r="6" spans="1:26" ht="45" x14ac:dyDescent="0.25">
      <c r="A6" s="4">
        <v>11</v>
      </c>
      <c r="B6" s="4" t="s">
        <v>521</v>
      </c>
      <c r="C6" s="5" t="s">
        <v>10</v>
      </c>
      <c r="D6" s="6" t="s">
        <v>1</v>
      </c>
      <c r="E6" s="5" t="s">
        <v>189</v>
      </c>
      <c r="F6" s="5" t="s">
        <v>71</v>
      </c>
      <c r="G6" s="5" t="s">
        <v>4</v>
      </c>
      <c r="H6" s="6" t="s">
        <v>345</v>
      </c>
      <c r="I6" s="6" t="s">
        <v>9</v>
      </c>
      <c r="J6" s="6">
        <v>6</v>
      </c>
      <c r="K6" s="6">
        <v>1</v>
      </c>
      <c r="L6" s="6">
        <v>0</v>
      </c>
      <c r="M6" s="6">
        <v>0</v>
      </c>
      <c r="N6" s="6">
        <v>0</v>
      </c>
      <c r="O6" s="6">
        <v>7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13</v>
      </c>
      <c r="V6" s="6">
        <v>0</v>
      </c>
      <c r="W6" s="6">
        <v>0</v>
      </c>
      <c r="X6" s="6">
        <v>13</v>
      </c>
      <c r="Y6" s="6">
        <v>13</v>
      </c>
      <c r="Z6" s="23">
        <v>100</v>
      </c>
    </row>
    <row r="7" spans="1:26" ht="30" x14ac:dyDescent="0.25">
      <c r="A7" s="4">
        <v>11</v>
      </c>
      <c r="B7" s="4" t="s">
        <v>521</v>
      </c>
      <c r="C7" s="5" t="s">
        <v>211</v>
      </c>
      <c r="D7" s="6" t="s">
        <v>1</v>
      </c>
      <c r="E7" s="5" t="s">
        <v>211</v>
      </c>
      <c r="F7" s="5" t="s">
        <v>8</v>
      </c>
      <c r="G7" s="5" t="s">
        <v>72</v>
      </c>
      <c r="H7" s="6" t="s">
        <v>345</v>
      </c>
      <c r="I7" s="6" t="s">
        <v>9</v>
      </c>
      <c r="J7" s="6">
        <v>1</v>
      </c>
      <c r="K7" s="6">
        <v>1</v>
      </c>
      <c r="L7" s="6">
        <v>0</v>
      </c>
      <c r="M7" s="6">
        <v>1</v>
      </c>
      <c r="N7" s="6">
        <v>0</v>
      </c>
      <c r="O7" s="6">
        <v>11</v>
      </c>
      <c r="P7" s="6">
        <v>0</v>
      </c>
      <c r="Q7" s="6">
        <v>11</v>
      </c>
      <c r="R7" s="6">
        <v>0</v>
      </c>
      <c r="S7" s="6">
        <v>0</v>
      </c>
      <c r="T7" s="6">
        <v>0</v>
      </c>
      <c r="U7" s="6">
        <v>12</v>
      </c>
      <c r="V7" s="6">
        <v>0</v>
      </c>
      <c r="W7" s="6">
        <v>0</v>
      </c>
      <c r="X7" s="6">
        <v>12</v>
      </c>
      <c r="Y7" s="6">
        <v>12</v>
      </c>
      <c r="Z7" s="23">
        <v>100</v>
      </c>
    </row>
    <row r="8" spans="1:26" ht="30" x14ac:dyDescent="0.25">
      <c r="A8" s="4">
        <v>11</v>
      </c>
      <c r="B8" s="4" t="s">
        <v>527</v>
      </c>
      <c r="C8" s="5" t="s">
        <v>144</v>
      </c>
      <c r="D8" s="6" t="s">
        <v>1</v>
      </c>
      <c r="E8" s="5" t="s">
        <v>524</v>
      </c>
      <c r="F8" s="5" t="s">
        <v>16</v>
      </c>
      <c r="G8" s="5" t="s">
        <v>72</v>
      </c>
      <c r="H8" s="6" t="s">
        <v>345</v>
      </c>
      <c r="I8" s="6" t="s">
        <v>5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7</v>
      </c>
      <c r="P8" s="6">
        <v>0</v>
      </c>
      <c r="Q8" s="6">
        <v>0</v>
      </c>
      <c r="R8" s="6">
        <v>0</v>
      </c>
      <c r="S8" s="6">
        <v>3</v>
      </c>
      <c r="T8" s="6">
        <v>0</v>
      </c>
      <c r="U8" s="6">
        <v>10</v>
      </c>
      <c r="V8" s="6">
        <v>0</v>
      </c>
      <c r="W8" s="6">
        <v>0</v>
      </c>
      <c r="X8" s="6">
        <v>10</v>
      </c>
      <c r="Y8" s="6">
        <v>2</v>
      </c>
      <c r="Z8" s="23">
        <v>20</v>
      </c>
    </row>
    <row r="9" spans="1:26" ht="45" x14ac:dyDescent="0.25">
      <c r="A9" s="4">
        <v>11</v>
      </c>
      <c r="B9" s="4" t="s">
        <v>521</v>
      </c>
      <c r="C9" s="5" t="s">
        <v>525</v>
      </c>
      <c r="D9" s="6" t="s">
        <v>1</v>
      </c>
      <c r="E9" s="5" t="s">
        <v>526</v>
      </c>
      <c r="F9" s="5" t="s">
        <v>3</v>
      </c>
      <c r="G9" s="5" t="s">
        <v>73</v>
      </c>
      <c r="H9" s="6" t="s">
        <v>344</v>
      </c>
      <c r="I9" s="6" t="s">
        <v>5</v>
      </c>
      <c r="J9" s="6"/>
      <c r="K9" s="6"/>
      <c r="L9" s="6">
        <v>0</v>
      </c>
      <c r="M9" s="6">
        <v>0</v>
      </c>
      <c r="N9" s="6">
        <v>0</v>
      </c>
      <c r="O9" s="6">
        <v>23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23</v>
      </c>
      <c r="V9" s="6">
        <v>0</v>
      </c>
      <c r="W9" s="6">
        <v>0</v>
      </c>
      <c r="X9" s="6">
        <v>23</v>
      </c>
      <c r="Y9" s="6">
        <v>23</v>
      </c>
      <c r="Z9" s="23">
        <v>100</v>
      </c>
    </row>
    <row r="10" spans="1:26" ht="30" x14ac:dyDescent="0.25">
      <c r="A10" s="4">
        <v>11</v>
      </c>
      <c r="B10" s="4"/>
      <c r="C10" s="5" t="s">
        <v>528</v>
      </c>
      <c r="D10" s="6" t="s">
        <v>1</v>
      </c>
      <c r="E10" s="5" t="s">
        <v>529</v>
      </c>
      <c r="F10" s="5" t="s">
        <v>16</v>
      </c>
      <c r="G10" s="5" t="s">
        <v>72</v>
      </c>
      <c r="H10" s="6" t="s">
        <v>345</v>
      </c>
      <c r="I10" s="6" t="s">
        <v>5</v>
      </c>
      <c r="J10" s="6"/>
      <c r="K10" s="6"/>
      <c r="L10" s="6">
        <v>0</v>
      </c>
      <c r="M10" s="6">
        <v>0</v>
      </c>
      <c r="N10" s="6">
        <v>0</v>
      </c>
      <c r="O10" s="6">
        <v>1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1</v>
      </c>
      <c r="V10" s="6">
        <v>0</v>
      </c>
      <c r="W10" s="6">
        <v>0</v>
      </c>
      <c r="X10" s="6">
        <v>1</v>
      </c>
      <c r="Y10" s="6">
        <v>14</v>
      </c>
      <c r="Z10" s="23">
        <v>1400</v>
      </c>
    </row>
    <row r="11" spans="1:26" ht="30" x14ac:dyDescent="0.25">
      <c r="A11" s="4">
        <v>11</v>
      </c>
      <c r="B11" s="4" t="s">
        <v>521</v>
      </c>
      <c r="C11" s="5" t="s">
        <v>534</v>
      </c>
      <c r="D11" s="6" t="s">
        <v>1</v>
      </c>
      <c r="E11" s="5" t="s">
        <v>530</v>
      </c>
      <c r="F11" s="5" t="s">
        <v>3</v>
      </c>
      <c r="G11" s="5" t="s">
        <v>72</v>
      </c>
      <c r="H11" s="6" t="s">
        <v>345</v>
      </c>
      <c r="I11" s="6" t="s">
        <v>5</v>
      </c>
      <c r="J11" s="6">
        <v>50</v>
      </c>
      <c r="K11" s="6">
        <v>2</v>
      </c>
      <c r="L11" s="6">
        <v>0</v>
      </c>
      <c r="M11" s="6">
        <v>0</v>
      </c>
      <c r="N11" s="6">
        <v>0</v>
      </c>
      <c r="O11" s="6"/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50</v>
      </c>
      <c r="V11" s="6">
        <v>0</v>
      </c>
      <c r="W11" s="6">
        <v>0</v>
      </c>
      <c r="X11" s="6">
        <v>50</v>
      </c>
      <c r="Y11" s="6">
        <v>13</v>
      </c>
      <c r="Z11" s="23">
        <v>26</v>
      </c>
    </row>
    <row r="12" spans="1:26" ht="30" x14ac:dyDescent="0.25">
      <c r="A12" s="4">
        <v>11</v>
      </c>
      <c r="B12" s="4" t="s">
        <v>535</v>
      </c>
      <c r="C12" s="5" t="s">
        <v>533</v>
      </c>
      <c r="D12" s="6" t="s">
        <v>1</v>
      </c>
      <c r="E12" s="5" t="s">
        <v>532</v>
      </c>
      <c r="F12" s="5" t="s">
        <v>3</v>
      </c>
      <c r="G12" s="5" t="s">
        <v>72</v>
      </c>
      <c r="H12" s="6" t="s">
        <v>345</v>
      </c>
      <c r="I12" s="6" t="s">
        <v>5</v>
      </c>
      <c r="J12" s="6">
        <v>5</v>
      </c>
      <c r="K12" s="6">
        <v>1</v>
      </c>
      <c r="L12" s="6">
        <v>0</v>
      </c>
      <c r="M12" s="6">
        <v>0</v>
      </c>
      <c r="N12" s="6">
        <v>0</v>
      </c>
      <c r="O12" s="6">
        <v>12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17</v>
      </c>
      <c r="V12" s="6">
        <v>0</v>
      </c>
      <c r="W12" s="6">
        <v>0</v>
      </c>
      <c r="X12" s="6">
        <v>17</v>
      </c>
      <c r="Y12" s="6">
        <v>9</v>
      </c>
      <c r="Z12" s="23">
        <v>52.941176470588204</v>
      </c>
    </row>
    <row r="13" spans="1:26" ht="45" x14ac:dyDescent="0.25">
      <c r="A13" s="4">
        <v>11</v>
      </c>
      <c r="B13" s="4" t="s">
        <v>521</v>
      </c>
      <c r="C13" s="5" t="s">
        <v>525</v>
      </c>
      <c r="D13" s="6" t="s">
        <v>1</v>
      </c>
      <c r="E13" s="5" t="s">
        <v>531</v>
      </c>
      <c r="F13" s="5" t="s">
        <v>16</v>
      </c>
      <c r="G13" s="5" t="s">
        <v>73</v>
      </c>
      <c r="H13" s="6" t="s">
        <v>344</v>
      </c>
      <c r="I13" s="6" t="s">
        <v>5</v>
      </c>
      <c r="J13" s="6">
        <v>8</v>
      </c>
      <c r="K13" s="6">
        <v>3</v>
      </c>
      <c r="L13" s="6">
        <v>0</v>
      </c>
      <c r="M13" s="6">
        <v>0</v>
      </c>
      <c r="N13" s="6">
        <v>0</v>
      </c>
      <c r="O13" s="6"/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8</v>
      </c>
      <c r="V13" s="6">
        <v>0</v>
      </c>
      <c r="W13" s="6">
        <v>0</v>
      </c>
      <c r="X13" s="6">
        <v>8</v>
      </c>
      <c r="Y13" s="6">
        <v>8</v>
      </c>
      <c r="Z13" s="23">
        <v>100</v>
      </c>
    </row>
    <row r="14" spans="1:26" ht="60" x14ac:dyDescent="0.25">
      <c r="A14" s="31"/>
      <c r="B14" s="31"/>
      <c r="C14" s="31"/>
      <c r="D14" s="31"/>
      <c r="E14" s="31"/>
      <c r="F14" s="31"/>
      <c r="G14" s="31"/>
      <c r="H14" s="31"/>
      <c r="I14" s="32"/>
      <c r="J14" s="1" t="s">
        <v>355</v>
      </c>
      <c r="K14" s="1" t="s">
        <v>356</v>
      </c>
      <c r="L14" s="1" t="s">
        <v>357</v>
      </c>
      <c r="M14" s="1" t="s">
        <v>358</v>
      </c>
      <c r="N14" s="1" t="s">
        <v>362</v>
      </c>
      <c r="O14" s="1" t="s">
        <v>359</v>
      </c>
      <c r="P14" s="1" t="s">
        <v>360</v>
      </c>
      <c r="Q14" s="1" t="s">
        <v>361</v>
      </c>
      <c r="R14" s="1" t="s">
        <v>363</v>
      </c>
      <c r="S14" s="1" t="s">
        <v>364</v>
      </c>
      <c r="T14" s="1" t="s">
        <v>365</v>
      </c>
      <c r="U14" s="1" t="s">
        <v>366</v>
      </c>
      <c r="V14" s="1" t="s">
        <v>367</v>
      </c>
      <c r="W14" s="1" t="s">
        <v>368</v>
      </c>
      <c r="X14" s="1" t="s">
        <v>369</v>
      </c>
      <c r="Y14" s="1" t="s">
        <v>370</v>
      </c>
      <c r="Z14" s="2" t="s">
        <v>371</v>
      </c>
    </row>
    <row r="15" spans="1:26" ht="24" x14ac:dyDescent="0.25">
      <c r="A15" s="34" t="s">
        <v>374</v>
      </c>
      <c r="B15" s="35"/>
      <c r="C15" s="35"/>
      <c r="D15" s="35"/>
      <c r="E15" s="35"/>
      <c r="F15" s="35"/>
      <c r="G15" s="35"/>
      <c r="H15" s="35"/>
      <c r="I15" s="36"/>
      <c r="J15" s="18">
        <f>SUM(J2:J13)</f>
        <v>189</v>
      </c>
      <c r="K15" s="18">
        <f>SUM(K2:K13)</f>
        <v>36</v>
      </c>
      <c r="L15" s="18">
        <f t="shared" ref="L15:Y15" si="0">SUM(L2:L13)</f>
        <v>0</v>
      </c>
      <c r="M15" s="18">
        <f t="shared" si="0"/>
        <v>1</v>
      </c>
      <c r="N15" s="18">
        <f t="shared" si="0"/>
        <v>0</v>
      </c>
      <c r="O15" s="18">
        <f t="shared" si="0"/>
        <v>124</v>
      </c>
      <c r="P15" s="18">
        <f t="shared" si="0"/>
        <v>6</v>
      </c>
      <c r="Q15" s="18">
        <f t="shared" si="0"/>
        <v>11</v>
      </c>
      <c r="R15" s="18">
        <f t="shared" si="0"/>
        <v>0</v>
      </c>
      <c r="S15" s="18">
        <f t="shared" si="0"/>
        <v>3</v>
      </c>
      <c r="T15" s="18">
        <f t="shared" si="0"/>
        <v>0</v>
      </c>
      <c r="U15" s="18">
        <f t="shared" si="0"/>
        <v>316</v>
      </c>
      <c r="V15" s="18">
        <f t="shared" si="0"/>
        <v>0</v>
      </c>
      <c r="W15" s="18">
        <f t="shared" si="0"/>
        <v>0</v>
      </c>
      <c r="X15" s="18">
        <f t="shared" si="0"/>
        <v>316</v>
      </c>
      <c r="Y15" s="18">
        <f t="shared" si="0"/>
        <v>233</v>
      </c>
      <c r="Z15" s="28">
        <f>Y15/U15</f>
        <v>0.73734177215189878</v>
      </c>
    </row>
    <row r="16" spans="1:26" ht="24" x14ac:dyDescent="0.25">
      <c r="A16" s="34" t="s">
        <v>377</v>
      </c>
      <c r="B16" s="35"/>
      <c r="C16" s="35"/>
      <c r="D16" s="35"/>
      <c r="E16" s="35"/>
      <c r="F16" s="35"/>
      <c r="G16" s="35"/>
      <c r="H16" s="35"/>
      <c r="I16" s="36"/>
      <c r="J16" s="16">
        <f>SUM(J2:J3,J5,J9,J11:J12)</f>
        <v>174</v>
      </c>
      <c r="K16" s="16">
        <f t="shared" ref="K16:Y16" si="1">SUM(K2:K3,K5,K9,K11:K12)</f>
        <v>31</v>
      </c>
      <c r="L16" s="16">
        <f t="shared" si="1"/>
        <v>0</v>
      </c>
      <c r="M16" s="16">
        <f t="shared" si="1"/>
        <v>0</v>
      </c>
      <c r="N16" s="16">
        <f t="shared" si="1"/>
        <v>0</v>
      </c>
      <c r="O16" s="16">
        <f t="shared" si="1"/>
        <v>92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266</v>
      </c>
      <c r="V16" s="16">
        <f>SUM(V2:V3,V5,V9,V11:V12)</f>
        <v>0</v>
      </c>
      <c r="W16" s="16">
        <f t="shared" si="1"/>
        <v>0</v>
      </c>
      <c r="X16" s="16">
        <f t="shared" si="1"/>
        <v>266</v>
      </c>
      <c r="Y16" s="16">
        <f t="shared" si="1"/>
        <v>178</v>
      </c>
      <c r="Z16" s="29">
        <f t="shared" ref="Z16:Z20" si="2">Y16/U16</f>
        <v>0.66917293233082709</v>
      </c>
    </row>
    <row r="17" spans="1:26" ht="24" x14ac:dyDescent="0.25">
      <c r="A17" s="34" t="s">
        <v>378</v>
      </c>
      <c r="B17" s="35"/>
      <c r="C17" s="35"/>
      <c r="D17" s="35"/>
      <c r="E17" s="35"/>
      <c r="F17" s="35"/>
      <c r="G17" s="35"/>
      <c r="H17" s="35"/>
      <c r="I17" s="36"/>
      <c r="J17" s="16">
        <f>SUM(J8,J10,J13)</f>
        <v>8</v>
      </c>
      <c r="K17" s="16">
        <f t="shared" ref="K17:Y17" si="3">SUM(K8,K10,K13)</f>
        <v>3</v>
      </c>
      <c r="L17" s="16">
        <f t="shared" si="3"/>
        <v>0</v>
      </c>
      <c r="M17" s="16">
        <f t="shared" si="3"/>
        <v>0</v>
      </c>
      <c r="N17" s="16">
        <f t="shared" si="3"/>
        <v>0</v>
      </c>
      <c r="O17" s="16">
        <f t="shared" si="3"/>
        <v>8</v>
      </c>
      <c r="P17" s="16">
        <f t="shared" si="3"/>
        <v>0</v>
      </c>
      <c r="Q17" s="16">
        <f>SUM(Q8,Q10,Q13)</f>
        <v>0</v>
      </c>
      <c r="R17" s="16">
        <f t="shared" si="3"/>
        <v>0</v>
      </c>
      <c r="S17" s="16">
        <f t="shared" si="3"/>
        <v>3</v>
      </c>
      <c r="T17" s="16">
        <f t="shared" si="3"/>
        <v>0</v>
      </c>
      <c r="U17" s="16">
        <f t="shared" si="3"/>
        <v>19</v>
      </c>
      <c r="V17" s="16">
        <f t="shared" si="3"/>
        <v>0</v>
      </c>
      <c r="W17" s="16">
        <f t="shared" si="3"/>
        <v>0</v>
      </c>
      <c r="X17" s="16">
        <f>SUM(X8,X10,X13)</f>
        <v>19</v>
      </c>
      <c r="Y17" s="16">
        <f t="shared" si="3"/>
        <v>24</v>
      </c>
      <c r="Z17" s="26">
        <f t="shared" si="2"/>
        <v>1.263157894736842</v>
      </c>
    </row>
    <row r="18" spans="1:26" ht="24" x14ac:dyDescent="0.25">
      <c r="A18" s="34" t="s">
        <v>379</v>
      </c>
      <c r="B18" s="35"/>
      <c r="C18" s="35"/>
      <c r="D18" s="35"/>
      <c r="E18" s="35"/>
      <c r="F18" s="35"/>
      <c r="G18" s="35"/>
      <c r="H18" s="35"/>
      <c r="I18" s="36"/>
      <c r="J18" s="16">
        <f>SUM(J4,J7)</f>
        <v>1</v>
      </c>
      <c r="K18" s="16">
        <f t="shared" ref="K18:Y18" si="4">SUM(K4,K7)</f>
        <v>1</v>
      </c>
      <c r="L18" s="16">
        <f t="shared" si="4"/>
        <v>0</v>
      </c>
      <c r="M18" s="16">
        <f t="shared" si="4"/>
        <v>1</v>
      </c>
      <c r="N18" s="16">
        <f t="shared" si="4"/>
        <v>0</v>
      </c>
      <c r="O18" s="16">
        <f t="shared" si="4"/>
        <v>17</v>
      </c>
      <c r="P18" s="16">
        <f t="shared" si="4"/>
        <v>6</v>
      </c>
      <c r="Q18" s="16">
        <f t="shared" si="4"/>
        <v>11</v>
      </c>
      <c r="R18" s="16">
        <f t="shared" si="4"/>
        <v>0</v>
      </c>
      <c r="S18" s="16">
        <f t="shared" si="4"/>
        <v>0</v>
      </c>
      <c r="T18" s="16">
        <f t="shared" si="4"/>
        <v>0</v>
      </c>
      <c r="U18" s="16">
        <f t="shared" si="4"/>
        <v>18</v>
      </c>
      <c r="V18" s="16">
        <f t="shared" si="4"/>
        <v>0</v>
      </c>
      <c r="W18" s="16">
        <f t="shared" si="4"/>
        <v>0</v>
      </c>
      <c r="X18" s="16">
        <f t="shared" si="4"/>
        <v>18</v>
      </c>
      <c r="Y18" s="16">
        <f t="shared" si="4"/>
        <v>18</v>
      </c>
      <c r="Z18" s="26">
        <f t="shared" si="2"/>
        <v>1</v>
      </c>
    </row>
    <row r="19" spans="1:26" ht="24" x14ac:dyDescent="0.25">
      <c r="A19" s="34" t="s">
        <v>380</v>
      </c>
      <c r="B19" s="35"/>
      <c r="C19" s="35"/>
      <c r="D19" s="35"/>
      <c r="E19" s="35"/>
      <c r="F19" s="35"/>
      <c r="G19" s="35"/>
      <c r="H19" s="35"/>
      <c r="I19" s="36"/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26">
        <v>0</v>
      </c>
    </row>
    <row r="20" spans="1:26" ht="24" x14ac:dyDescent="0.25">
      <c r="A20" s="34" t="s">
        <v>381</v>
      </c>
      <c r="B20" s="35"/>
      <c r="C20" s="35"/>
      <c r="D20" s="35"/>
      <c r="E20" s="35"/>
      <c r="F20" s="35"/>
      <c r="G20" s="35"/>
      <c r="H20" s="35"/>
      <c r="I20" s="36"/>
      <c r="J20" s="16">
        <f>SUM(J6)</f>
        <v>6</v>
      </c>
      <c r="K20" s="16">
        <f t="shared" ref="K20:X20" si="5">SUM(K6)</f>
        <v>1</v>
      </c>
      <c r="L20" s="16">
        <f t="shared" si="5"/>
        <v>0</v>
      </c>
      <c r="M20" s="16">
        <f t="shared" si="5"/>
        <v>0</v>
      </c>
      <c r="N20" s="16">
        <f t="shared" si="5"/>
        <v>0</v>
      </c>
      <c r="O20" s="16">
        <f>SUM(O6)</f>
        <v>7</v>
      </c>
      <c r="P20" s="16">
        <f t="shared" si="5"/>
        <v>0</v>
      </c>
      <c r="Q20" s="16">
        <f t="shared" si="5"/>
        <v>0</v>
      </c>
      <c r="R20" s="16">
        <f t="shared" si="5"/>
        <v>0</v>
      </c>
      <c r="S20" s="16">
        <f t="shared" si="5"/>
        <v>0</v>
      </c>
      <c r="T20" s="16">
        <f>SUM(T6)</f>
        <v>0</v>
      </c>
      <c r="U20" s="16">
        <f t="shared" si="5"/>
        <v>13</v>
      </c>
      <c r="V20" s="16">
        <f t="shared" si="5"/>
        <v>0</v>
      </c>
      <c r="W20" s="16">
        <f t="shared" si="5"/>
        <v>0</v>
      </c>
      <c r="X20" s="16">
        <f t="shared" si="5"/>
        <v>13</v>
      </c>
      <c r="Y20" s="16">
        <f>SUM(Y6)</f>
        <v>13</v>
      </c>
      <c r="Z20" s="26">
        <f t="shared" si="2"/>
        <v>1</v>
      </c>
    </row>
    <row r="21" spans="1:26" ht="24" x14ac:dyDescent="0.25">
      <c r="A21" s="34" t="s">
        <v>382</v>
      </c>
      <c r="B21" s="35"/>
      <c r="C21" s="35"/>
      <c r="D21" s="35"/>
      <c r="E21" s="35"/>
      <c r="F21" s="35"/>
      <c r="G21" s="35"/>
      <c r="H21" s="35"/>
      <c r="I21" s="3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26">
        <v>0</v>
      </c>
    </row>
    <row r="22" spans="1:26" ht="21" x14ac:dyDescent="0.25">
      <c r="A22" s="37" t="s">
        <v>376</v>
      </c>
      <c r="B22" s="38"/>
      <c r="C22" s="38"/>
      <c r="D22" s="38"/>
      <c r="E22" s="38"/>
      <c r="F22" s="38"/>
      <c r="G22" s="38"/>
      <c r="H22" s="38"/>
      <c r="I22" s="39"/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26">
        <v>0</v>
      </c>
    </row>
    <row r="23" spans="1:26" ht="21" x14ac:dyDescent="0.25">
      <c r="A23" s="37" t="s">
        <v>383</v>
      </c>
      <c r="B23" s="38"/>
      <c r="C23" s="38"/>
      <c r="D23" s="38"/>
      <c r="E23" s="38"/>
      <c r="F23" s="38"/>
      <c r="G23" s="38"/>
      <c r="H23" s="38"/>
      <c r="I23" s="39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26">
        <v>0</v>
      </c>
    </row>
  </sheetData>
  <mergeCells count="10">
    <mergeCell ref="A19:I19"/>
    <mergeCell ref="A20:I20"/>
    <mergeCell ref="A21:I21"/>
    <mergeCell ref="A22:I22"/>
    <mergeCell ref="A23:I23"/>
    <mergeCell ref="A15:I15"/>
    <mergeCell ref="A16:I16"/>
    <mergeCell ref="A17:I17"/>
    <mergeCell ref="A18:I18"/>
    <mergeCell ref="A14:I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24386-94D7-42F8-A707-F16B99E78821}">
  <sheetPr>
    <tabColor theme="9" tint="0.79998168889431442"/>
  </sheetPr>
  <dimension ref="A1:Z38"/>
  <sheetViews>
    <sheetView topLeftCell="M24" zoomScaleNormal="100" workbookViewId="0">
      <selection activeCell="J37" sqref="J37:Y37"/>
    </sheetView>
  </sheetViews>
  <sheetFormatPr defaultColWidth="9" defaultRowHeight="15" x14ac:dyDescent="0.25"/>
  <cols>
    <col min="1" max="2" width="9" style="11"/>
    <col min="3" max="3" width="20.42578125" style="11" customWidth="1"/>
    <col min="4" max="4" width="13.28515625" style="11" customWidth="1"/>
    <col min="5" max="5" width="23.42578125" style="11" customWidth="1"/>
    <col min="6" max="6" width="23.5703125" style="11" customWidth="1"/>
    <col min="7" max="7" width="20.7109375" style="11" customWidth="1"/>
    <col min="8" max="8" width="23.5703125" style="11" customWidth="1"/>
    <col min="9" max="9" width="22.85546875" style="11" customWidth="1"/>
    <col min="10" max="10" width="23.7109375" style="11" customWidth="1"/>
    <col min="11" max="11" width="21.85546875" style="11" customWidth="1"/>
    <col min="12" max="12" width="26.7109375" style="11" customWidth="1"/>
    <col min="13" max="13" width="27.85546875" style="11" customWidth="1"/>
    <col min="14" max="14" width="24.5703125" style="11" customWidth="1"/>
    <col min="15" max="15" width="23.85546875" style="11" customWidth="1"/>
    <col min="16" max="16" width="25.42578125" style="11" customWidth="1"/>
    <col min="17" max="17" width="23.5703125" style="11" customWidth="1"/>
    <col min="18" max="18" width="25.140625" style="11" customWidth="1"/>
    <col min="19" max="19" width="17.85546875" style="11" customWidth="1"/>
    <col min="20" max="20" width="22.7109375" style="11" customWidth="1"/>
    <col min="21" max="21" width="17.28515625" style="11" customWidth="1"/>
    <col min="22" max="24" width="9" style="11"/>
    <col min="25" max="25" width="14.7109375" style="11" customWidth="1"/>
    <col min="26" max="26" width="16.7109375" style="11" customWidth="1"/>
    <col min="27" max="16384" width="9" style="11"/>
  </cols>
  <sheetData>
    <row r="1" spans="1:26" ht="60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30" x14ac:dyDescent="0.25">
      <c r="A2" s="4">
        <v>12</v>
      </c>
      <c r="B2" s="4" t="s">
        <v>536</v>
      </c>
      <c r="C2" s="5" t="s">
        <v>6</v>
      </c>
      <c r="D2" s="6" t="s">
        <v>1</v>
      </c>
      <c r="E2" s="5" t="s">
        <v>7</v>
      </c>
      <c r="F2" s="5" t="s">
        <v>8</v>
      </c>
      <c r="G2" s="5" t="s">
        <v>4</v>
      </c>
      <c r="H2" s="6" t="s">
        <v>345</v>
      </c>
      <c r="I2" s="6" t="s">
        <v>9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22</v>
      </c>
      <c r="P2" s="6">
        <v>22</v>
      </c>
      <c r="Q2" s="6">
        <v>0</v>
      </c>
      <c r="R2" s="6">
        <v>0</v>
      </c>
      <c r="S2" s="6">
        <v>0</v>
      </c>
      <c r="T2" s="6">
        <v>0</v>
      </c>
      <c r="U2" s="6">
        <v>22</v>
      </c>
      <c r="V2" s="6">
        <v>0</v>
      </c>
      <c r="W2" s="6">
        <v>0</v>
      </c>
      <c r="X2" s="6">
        <v>22</v>
      </c>
      <c r="Y2" s="6">
        <v>19</v>
      </c>
      <c r="Z2" s="23">
        <v>86.363636363636303</v>
      </c>
    </row>
    <row r="3" spans="1:26" ht="30" x14ac:dyDescent="0.25">
      <c r="A3" s="4">
        <v>12</v>
      </c>
      <c r="B3" s="4" t="s">
        <v>536</v>
      </c>
      <c r="C3" s="5" t="s">
        <v>21</v>
      </c>
      <c r="D3" s="6" t="s">
        <v>1</v>
      </c>
      <c r="E3" s="5" t="s">
        <v>22</v>
      </c>
      <c r="F3" s="5" t="s">
        <v>3</v>
      </c>
      <c r="G3" s="5" t="s">
        <v>4</v>
      </c>
      <c r="H3" s="6" t="s">
        <v>345</v>
      </c>
      <c r="I3" s="6" t="s">
        <v>5</v>
      </c>
      <c r="J3" s="6">
        <v>76</v>
      </c>
      <c r="K3" s="6">
        <v>19</v>
      </c>
      <c r="L3" s="6">
        <v>0</v>
      </c>
      <c r="M3" s="6">
        <v>0</v>
      </c>
      <c r="N3" s="6">
        <v>0</v>
      </c>
      <c r="O3" s="6">
        <v>8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84</v>
      </c>
      <c r="V3" s="6">
        <v>0</v>
      </c>
      <c r="W3" s="6">
        <v>0</v>
      </c>
      <c r="X3" s="6">
        <v>84</v>
      </c>
      <c r="Y3" s="6">
        <v>56</v>
      </c>
      <c r="Z3" s="23">
        <v>66.6666666666666</v>
      </c>
    </row>
    <row r="4" spans="1:26" ht="30" x14ac:dyDescent="0.25">
      <c r="A4" s="4">
        <v>12</v>
      </c>
      <c r="B4" s="4" t="s">
        <v>536</v>
      </c>
      <c r="C4" s="5" t="s">
        <v>32</v>
      </c>
      <c r="D4" s="6" t="s">
        <v>1</v>
      </c>
      <c r="E4" s="5" t="s">
        <v>33</v>
      </c>
      <c r="F4" s="5" t="s">
        <v>3</v>
      </c>
      <c r="G4" s="5" t="s">
        <v>4</v>
      </c>
      <c r="H4" s="6" t="s">
        <v>345</v>
      </c>
      <c r="I4" s="6" t="s">
        <v>5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50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50</v>
      </c>
      <c r="V4" s="6">
        <v>0</v>
      </c>
      <c r="W4" s="6">
        <v>0</v>
      </c>
      <c r="X4" s="6">
        <v>50</v>
      </c>
      <c r="Y4" s="6">
        <v>46</v>
      </c>
      <c r="Z4" s="23">
        <v>92</v>
      </c>
    </row>
    <row r="5" spans="1:26" ht="30" x14ac:dyDescent="0.25">
      <c r="A5" s="4">
        <v>12</v>
      </c>
      <c r="B5" s="4" t="s">
        <v>536</v>
      </c>
      <c r="C5" s="5" t="s">
        <v>34</v>
      </c>
      <c r="D5" s="6" t="s">
        <v>1</v>
      </c>
      <c r="E5" s="5" t="s">
        <v>35</v>
      </c>
      <c r="F5" s="5" t="s">
        <v>3</v>
      </c>
      <c r="G5" s="5" t="s">
        <v>4</v>
      </c>
      <c r="H5" s="6" t="s">
        <v>345</v>
      </c>
      <c r="I5" s="6" t="s">
        <v>5</v>
      </c>
      <c r="J5" s="6">
        <v>2</v>
      </c>
      <c r="K5" s="6">
        <v>1</v>
      </c>
      <c r="L5" s="6">
        <v>0</v>
      </c>
      <c r="M5" s="6">
        <v>0</v>
      </c>
      <c r="N5" s="6">
        <v>0</v>
      </c>
      <c r="O5" s="6">
        <v>2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4</v>
      </c>
      <c r="V5" s="6">
        <v>0</v>
      </c>
      <c r="W5" s="6">
        <v>4</v>
      </c>
      <c r="X5" s="6">
        <v>8</v>
      </c>
      <c r="Y5" s="6">
        <v>8</v>
      </c>
      <c r="Z5" s="23">
        <v>100</v>
      </c>
    </row>
    <row r="6" spans="1:26" ht="30" x14ac:dyDescent="0.25">
      <c r="A6" s="4">
        <v>12</v>
      </c>
      <c r="B6" s="4" t="s">
        <v>536</v>
      </c>
      <c r="C6" s="5" t="s">
        <v>55</v>
      </c>
      <c r="D6" s="6" t="s">
        <v>1</v>
      </c>
      <c r="E6" s="5" t="s">
        <v>56</v>
      </c>
      <c r="F6" s="5" t="s">
        <v>8</v>
      </c>
      <c r="G6" s="5" t="s">
        <v>4</v>
      </c>
      <c r="H6" s="6" t="s">
        <v>345</v>
      </c>
      <c r="I6" s="6" t="s">
        <v>5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18</v>
      </c>
      <c r="P6" s="6">
        <v>18</v>
      </c>
      <c r="Q6" s="6">
        <v>0</v>
      </c>
      <c r="R6" s="6">
        <v>0</v>
      </c>
      <c r="S6" s="6">
        <v>0</v>
      </c>
      <c r="T6" s="6">
        <v>0</v>
      </c>
      <c r="U6" s="6">
        <v>18</v>
      </c>
      <c r="V6" s="6">
        <v>0</v>
      </c>
      <c r="W6" s="6">
        <v>0</v>
      </c>
      <c r="X6" s="6">
        <v>18</v>
      </c>
      <c r="Y6" s="6">
        <v>17</v>
      </c>
      <c r="Z6" s="23">
        <v>94.4444444444444</v>
      </c>
    </row>
    <row r="7" spans="1:26" ht="30" x14ac:dyDescent="0.25">
      <c r="A7" s="4">
        <v>12</v>
      </c>
      <c r="B7" s="4" t="s">
        <v>536</v>
      </c>
      <c r="C7" s="5" t="s">
        <v>62</v>
      </c>
      <c r="D7" s="6" t="s">
        <v>1</v>
      </c>
      <c r="E7" s="5" t="s">
        <v>63</v>
      </c>
      <c r="F7" s="5" t="s">
        <v>3</v>
      </c>
      <c r="G7" s="5" t="s">
        <v>4</v>
      </c>
      <c r="H7" s="6" t="s">
        <v>345</v>
      </c>
      <c r="I7" s="6" t="s">
        <v>25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200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200</v>
      </c>
      <c r="V7" s="6">
        <v>0</v>
      </c>
      <c r="W7" s="6">
        <v>0</v>
      </c>
      <c r="X7" s="6">
        <v>200</v>
      </c>
      <c r="Y7" s="6">
        <v>169</v>
      </c>
      <c r="Z7" s="23">
        <v>84.5</v>
      </c>
    </row>
    <row r="8" spans="1:26" ht="30" x14ac:dyDescent="0.25">
      <c r="A8" s="4">
        <v>12</v>
      </c>
      <c r="B8" s="4" t="s">
        <v>536</v>
      </c>
      <c r="C8" s="5" t="s">
        <v>68</v>
      </c>
      <c r="D8" s="6" t="s">
        <v>1</v>
      </c>
      <c r="E8" s="5" t="s">
        <v>69</v>
      </c>
      <c r="F8" s="5" t="s">
        <v>3</v>
      </c>
      <c r="G8" s="5" t="s">
        <v>4</v>
      </c>
      <c r="H8" s="6" t="s">
        <v>345</v>
      </c>
      <c r="I8" s="6" t="s">
        <v>5</v>
      </c>
      <c r="J8" s="6">
        <v>6</v>
      </c>
      <c r="K8" s="6">
        <v>2</v>
      </c>
      <c r="L8" s="6">
        <v>0</v>
      </c>
      <c r="M8" s="6">
        <v>0</v>
      </c>
      <c r="N8" s="6">
        <v>0</v>
      </c>
      <c r="O8" s="6">
        <v>13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19</v>
      </c>
      <c r="V8" s="6">
        <v>0</v>
      </c>
      <c r="W8" s="6">
        <v>0</v>
      </c>
      <c r="X8" s="6">
        <v>19</v>
      </c>
      <c r="Y8" s="6">
        <v>27</v>
      </c>
      <c r="Z8" s="23">
        <v>142.105263157894</v>
      </c>
    </row>
    <row r="9" spans="1:26" ht="30" x14ac:dyDescent="0.25">
      <c r="A9" s="4">
        <v>12</v>
      </c>
      <c r="B9" s="4" t="s">
        <v>536</v>
      </c>
      <c r="C9" s="5" t="s">
        <v>537</v>
      </c>
      <c r="D9" s="6" t="s">
        <v>70</v>
      </c>
      <c r="E9" s="5" t="s">
        <v>538</v>
      </c>
      <c r="F9" s="5" t="s">
        <v>3</v>
      </c>
      <c r="G9" s="5" t="s">
        <v>72</v>
      </c>
      <c r="H9" s="6" t="s">
        <v>344</v>
      </c>
      <c r="I9" s="6" t="s">
        <v>5</v>
      </c>
      <c r="J9" s="6">
        <v>34</v>
      </c>
      <c r="K9" s="6">
        <v>12</v>
      </c>
      <c r="L9" s="6">
        <v>0</v>
      </c>
      <c r="M9" s="6">
        <v>0</v>
      </c>
      <c r="N9" s="6">
        <v>0</v>
      </c>
      <c r="O9" s="6">
        <v>24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58</v>
      </c>
      <c r="V9" s="6">
        <v>0</v>
      </c>
      <c r="W9" s="6">
        <v>0</v>
      </c>
      <c r="X9" s="6">
        <v>58</v>
      </c>
      <c r="Y9" s="6">
        <v>24</v>
      </c>
      <c r="Z9" s="23">
        <v>41.379310344827502</v>
      </c>
    </row>
    <row r="10" spans="1:26" ht="45" x14ac:dyDescent="0.25">
      <c r="A10" s="4">
        <v>12</v>
      </c>
      <c r="B10" s="4" t="s">
        <v>536</v>
      </c>
      <c r="C10" s="5" t="s">
        <v>34</v>
      </c>
      <c r="D10" s="6" t="s">
        <v>1</v>
      </c>
      <c r="E10" s="5" t="s">
        <v>539</v>
      </c>
      <c r="F10" s="5" t="s">
        <v>3</v>
      </c>
      <c r="G10" s="5" t="s">
        <v>73</v>
      </c>
      <c r="H10" s="6" t="s">
        <v>344</v>
      </c>
      <c r="I10" s="6" t="s">
        <v>5</v>
      </c>
      <c r="J10" s="6">
        <v>9</v>
      </c>
      <c r="K10" s="6">
        <v>4</v>
      </c>
      <c r="L10" s="6">
        <v>0</v>
      </c>
      <c r="M10" s="6">
        <v>0</v>
      </c>
      <c r="N10" s="6">
        <v>0</v>
      </c>
      <c r="O10" s="6">
        <v>8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17</v>
      </c>
      <c r="V10" s="6">
        <v>0</v>
      </c>
      <c r="W10" s="6">
        <v>0</v>
      </c>
      <c r="X10" s="6">
        <v>17</v>
      </c>
      <c r="Y10" s="6">
        <v>15</v>
      </c>
      <c r="Z10" s="23">
        <v>88.235294117647001</v>
      </c>
    </row>
    <row r="11" spans="1:26" ht="30" x14ac:dyDescent="0.25">
      <c r="A11" s="4">
        <v>12</v>
      </c>
      <c r="B11" s="4" t="s">
        <v>536</v>
      </c>
      <c r="C11" s="5" t="s">
        <v>34</v>
      </c>
      <c r="D11" s="6" t="s">
        <v>1</v>
      </c>
      <c r="E11" s="5" t="s">
        <v>81</v>
      </c>
      <c r="F11" s="5" t="s">
        <v>16</v>
      </c>
      <c r="G11" s="5" t="s">
        <v>4</v>
      </c>
      <c r="H11" s="6" t="s">
        <v>345</v>
      </c>
      <c r="I11" s="6" t="s">
        <v>5</v>
      </c>
      <c r="J11" s="6">
        <v>6</v>
      </c>
      <c r="K11" s="6">
        <v>3</v>
      </c>
      <c r="L11" s="6">
        <v>0</v>
      </c>
      <c r="M11" s="6">
        <v>0</v>
      </c>
      <c r="N11" s="6">
        <v>0</v>
      </c>
      <c r="O11" s="6">
        <v>22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28</v>
      </c>
      <c r="V11" s="6">
        <v>0</v>
      </c>
      <c r="W11" s="6">
        <v>0</v>
      </c>
      <c r="X11" s="6">
        <v>28</v>
      </c>
      <c r="Y11" s="6">
        <v>39</v>
      </c>
      <c r="Z11" s="23">
        <v>139.28571428571399</v>
      </c>
    </row>
    <row r="12" spans="1:26" ht="45" x14ac:dyDescent="0.25">
      <c r="A12" s="4">
        <v>12</v>
      </c>
      <c r="B12" s="4" t="s">
        <v>536</v>
      </c>
      <c r="C12" s="5" t="s">
        <v>6</v>
      </c>
      <c r="D12" s="6" t="s">
        <v>1</v>
      </c>
      <c r="E12" s="5" t="s">
        <v>103</v>
      </c>
      <c r="F12" s="5" t="s">
        <v>71</v>
      </c>
      <c r="G12" s="5" t="s">
        <v>4</v>
      </c>
      <c r="H12" s="6" t="s">
        <v>345</v>
      </c>
      <c r="I12" s="6" t="s">
        <v>9</v>
      </c>
      <c r="J12" s="6">
        <v>7</v>
      </c>
      <c r="K12" s="6">
        <v>2</v>
      </c>
      <c r="L12" s="6">
        <v>0</v>
      </c>
      <c r="M12" s="6">
        <v>0</v>
      </c>
      <c r="N12" s="6">
        <v>0</v>
      </c>
      <c r="O12" s="6">
        <v>7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14</v>
      </c>
      <c r="V12" s="6">
        <v>0</v>
      </c>
      <c r="W12" s="6">
        <v>0</v>
      </c>
      <c r="X12" s="6">
        <v>14</v>
      </c>
      <c r="Y12" s="6">
        <v>14</v>
      </c>
      <c r="Z12" s="23">
        <v>100</v>
      </c>
    </row>
    <row r="13" spans="1:26" ht="30" x14ac:dyDescent="0.25">
      <c r="A13" s="4">
        <v>12</v>
      </c>
      <c r="B13" s="4" t="s">
        <v>536</v>
      </c>
      <c r="C13" s="5" t="s">
        <v>6</v>
      </c>
      <c r="D13" s="6" t="s">
        <v>1</v>
      </c>
      <c r="E13" s="5" t="s">
        <v>104</v>
      </c>
      <c r="F13" s="5" t="s">
        <v>8</v>
      </c>
      <c r="G13" s="5" t="s">
        <v>4</v>
      </c>
      <c r="H13" s="6" t="s">
        <v>345</v>
      </c>
      <c r="I13" s="6" t="s">
        <v>5</v>
      </c>
      <c r="J13" s="6">
        <v>80</v>
      </c>
      <c r="K13" s="6">
        <v>25</v>
      </c>
      <c r="L13" s="6">
        <v>80</v>
      </c>
      <c r="M13" s="6">
        <v>0</v>
      </c>
      <c r="N13" s="6">
        <v>0</v>
      </c>
      <c r="O13" s="6">
        <v>12</v>
      </c>
      <c r="P13" s="6">
        <v>4</v>
      </c>
      <c r="Q13" s="6">
        <v>0</v>
      </c>
      <c r="R13" s="6">
        <v>0</v>
      </c>
      <c r="S13" s="6">
        <v>0</v>
      </c>
      <c r="T13" s="6">
        <v>0</v>
      </c>
      <c r="U13" s="6">
        <v>92</v>
      </c>
      <c r="V13" s="6">
        <v>0</v>
      </c>
      <c r="W13" s="6">
        <v>0</v>
      </c>
      <c r="X13" s="6">
        <v>92</v>
      </c>
      <c r="Y13" s="6">
        <v>59</v>
      </c>
      <c r="Z13" s="23">
        <v>64.130434782608603</v>
      </c>
    </row>
    <row r="14" spans="1:26" ht="30" x14ac:dyDescent="0.25">
      <c r="A14" s="4">
        <v>12</v>
      </c>
      <c r="B14" s="4" t="s">
        <v>536</v>
      </c>
      <c r="C14" s="5" t="s">
        <v>55</v>
      </c>
      <c r="D14" s="6" t="s">
        <v>1</v>
      </c>
      <c r="E14" s="5" t="s">
        <v>113</v>
      </c>
      <c r="F14" s="5" t="s">
        <v>8</v>
      </c>
      <c r="G14" s="5" t="s">
        <v>4</v>
      </c>
      <c r="H14" s="6" t="s">
        <v>345</v>
      </c>
      <c r="I14" s="6" t="s">
        <v>5</v>
      </c>
      <c r="J14" s="6">
        <v>64</v>
      </c>
      <c r="K14" s="6">
        <v>17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64</v>
      </c>
      <c r="V14" s="6">
        <v>0</v>
      </c>
      <c r="W14" s="6">
        <v>0</v>
      </c>
      <c r="X14" s="6">
        <v>64</v>
      </c>
      <c r="Y14" s="6">
        <v>64</v>
      </c>
      <c r="Z14" s="23">
        <v>100</v>
      </c>
    </row>
    <row r="15" spans="1:26" ht="45" x14ac:dyDescent="0.25">
      <c r="A15" s="4">
        <v>12</v>
      </c>
      <c r="B15" s="4" t="s">
        <v>536</v>
      </c>
      <c r="C15" s="5" t="s">
        <v>123</v>
      </c>
      <c r="D15" s="6" t="s">
        <v>1</v>
      </c>
      <c r="E15" s="5" t="s">
        <v>124</v>
      </c>
      <c r="F15" s="5" t="s">
        <v>71</v>
      </c>
      <c r="G15" s="5" t="s">
        <v>4</v>
      </c>
      <c r="H15" s="6" t="s">
        <v>345</v>
      </c>
      <c r="I15" s="6" t="s">
        <v>9</v>
      </c>
      <c r="J15" s="6">
        <v>17</v>
      </c>
      <c r="K15" s="6">
        <v>5</v>
      </c>
      <c r="L15" s="6">
        <v>0</v>
      </c>
      <c r="M15" s="6">
        <v>17</v>
      </c>
      <c r="N15" s="6">
        <v>0</v>
      </c>
      <c r="O15" s="6">
        <v>17</v>
      </c>
      <c r="P15" s="6">
        <v>0</v>
      </c>
      <c r="Q15" s="6">
        <v>17</v>
      </c>
      <c r="R15" s="6">
        <v>0</v>
      </c>
      <c r="S15" s="6">
        <v>0</v>
      </c>
      <c r="T15" s="6">
        <v>0</v>
      </c>
      <c r="U15" s="6">
        <v>34</v>
      </c>
      <c r="V15" s="6">
        <v>0</v>
      </c>
      <c r="W15" s="6">
        <v>0</v>
      </c>
      <c r="X15" s="6">
        <v>34</v>
      </c>
      <c r="Y15" s="6">
        <v>34</v>
      </c>
      <c r="Z15" s="23">
        <v>100</v>
      </c>
    </row>
    <row r="16" spans="1:26" ht="30" x14ac:dyDescent="0.25">
      <c r="A16" s="4">
        <v>12</v>
      </c>
      <c r="B16" s="4" t="s">
        <v>536</v>
      </c>
      <c r="C16" s="5" t="s">
        <v>62</v>
      </c>
      <c r="D16" s="6" t="s">
        <v>1</v>
      </c>
      <c r="E16" s="5" t="s">
        <v>540</v>
      </c>
      <c r="F16" s="5" t="s">
        <v>3</v>
      </c>
      <c r="G16" s="5" t="s">
        <v>72</v>
      </c>
      <c r="H16" s="6" t="s">
        <v>345</v>
      </c>
      <c r="I16" s="6" t="s">
        <v>5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7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7</v>
      </c>
      <c r="V16" s="6">
        <v>0</v>
      </c>
      <c r="W16" s="6">
        <v>0</v>
      </c>
      <c r="X16" s="6">
        <v>7</v>
      </c>
      <c r="Y16" s="6">
        <v>7</v>
      </c>
      <c r="Z16" s="23">
        <v>100</v>
      </c>
    </row>
    <row r="17" spans="1:26" ht="45" x14ac:dyDescent="0.25">
      <c r="A17" s="4">
        <v>12</v>
      </c>
      <c r="B17" s="4" t="s">
        <v>536</v>
      </c>
      <c r="C17" s="5" t="s">
        <v>6</v>
      </c>
      <c r="D17" s="6" t="s">
        <v>1</v>
      </c>
      <c r="E17" s="5" t="s">
        <v>185</v>
      </c>
      <c r="F17" s="5" t="s">
        <v>71</v>
      </c>
      <c r="G17" s="5" t="s">
        <v>4</v>
      </c>
      <c r="H17" s="6" t="s">
        <v>345</v>
      </c>
      <c r="I17" s="6" t="s">
        <v>9</v>
      </c>
      <c r="J17" s="6">
        <v>3</v>
      </c>
      <c r="K17" s="6">
        <v>1</v>
      </c>
      <c r="L17" s="6">
        <v>0</v>
      </c>
      <c r="M17" s="6">
        <v>0</v>
      </c>
      <c r="N17" s="6">
        <v>0</v>
      </c>
      <c r="O17" s="6">
        <v>2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5</v>
      </c>
      <c r="V17" s="6">
        <v>0</v>
      </c>
      <c r="W17" s="6">
        <v>0</v>
      </c>
      <c r="X17" s="6">
        <v>5</v>
      </c>
      <c r="Y17" s="6">
        <v>5</v>
      </c>
      <c r="Z17" s="23">
        <v>100</v>
      </c>
    </row>
    <row r="18" spans="1:26" ht="30" x14ac:dyDescent="0.25">
      <c r="A18" s="4">
        <v>12</v>
      </c>
      <c r="B18" s="4" t="s">
        <v>536</v>
      </c>
      <c r="C18" s="5" t="s">
        <v>199</v>
      </c>
      <c r="D18" s="6" t="s">
        <v>1</v>
      </c>
      <c r="E18" s="5" t="s">
        <v>200</v>
      </c>
      <c r="F18" s="5" t="s">
        <v>8</v>
      </c>
      <c r="G18" s="5" t="s">
        <v>4</v>
      </c>
      <c r="H18" s="6" t="s">
        <v>345</v>
      </c>
      <c r="I18" s="6" t="s">
        <v>9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71</v>
      </c>
      <c r="P18" s="6">
        <v>0</v>
      </c>
      <c r="Q18" s="6">
        <v>71</v>
      </c>
      <c r="R18" s="6">
        <v>0</v>
      </c>
      <c r="S18" s="6">
        <v>0</v>
      </c>
      <c r="T18" s="6">
        <v>0</v>
      </c>
      <c r="U18" s="6">
        <v>71</v>
      </c>
      <c r="V18" s="6">
        <v>0</v>
      </c>
      <c r="W18" s="6">
        <v>0</v>
      </c>
      <c r="X18" s="6">
        <v>71</v>
      </c>
      <c r="Y18" s="6">
        <v>71</v>
      </c>
      <c r="Z18" s="23">
        <v>100</v>
      </c>
    </row>
    <row r="19" spans="1:26" ht="30" x14ac:dyDescent="0.25">
      <c r="A19" s="4">
        <v>12</v>
      </c>
      <c r="B19" s="4" t="s">
        <v>536</v>
      </c>
      <c r="C19" s="5" t="s">
        <v>55</v>
      </c>
      <c r="D19" s="6" t="s">
        <v>1</v>
      </c>
      <c r="E19" s="5" t="s">
        <v>221</v>
      </c>
      <c r="F19" s="5" t="s">
        <v>8</v>
      </c>
      <c r="G19" s="5" t="s">
        <v>4</v>
      </c>
      <c r="H19" s="6" t="s">
        <v>345</v>
      </c>
      <c r="I19" s="6" t="s">
        <v>5</v>
      </c>
      <c r="J19" s="6">
        <v>10</v>
      </c>
      <c r="K19" s="6">
        <v>4</v>
      </c>
      <c r="L19" s="6">
        <v>0</v>
      </c>
      <c r="M19" s="6">
        <v>0</v>
      </c>
      <c r="N19" s="6">
        <v>0</v>
      </c>
      <c r="O19" s="6">
        <v>30</v>
      </c>
      <c r="P19" s="6">
        <v>30</v>
      </c>
      <c r="Q19" s="6">
        <v>0</v>
      </c>
      <c r="R19" s="6">
        <v>0</v>
      </c>
      <c r="S19" s="6">
        <v>0</v>
      </c>
      <c r="T19" s="6">
        <v>0</v>
      </c>
      <c r="U19" s="6">
        <v>40</v>
      </c>
      <c r="V19" s="6">
        <v>0</v>
      </c>
      <c r="W19" s="6">
        <v>0</v>
      </c>
      <c r="X19" s="6">
        <v>40</v>
      </c>
      <c r="Y19" s="6">
        <v>40</v>
      </c>
      <c r="Z19" s="23">
        <v>100</v>
      </c>
    </row>
    <row r="20" spans="1:26" ht="45" x14ac:dyDescent="0.25">
      <c r="A20" s="4">
        <v>12</v>
      </c>
      <c r="B20" s="4" t="s">
        <v>536</v>
      </c>
      <c r="C20" s="5" t="s">
        <v>6</v>
      </c>
      <c r="D20" s="6" t="s">
        <v>1</v>
      </c>
      <c r="E20" s="5" t="s">
        <v>250</v>
      </c>
      <c r="F20" s="5" t="s">
        <v>71</v>
      </c>
      <c r="G20" s="5" t="s">
        <v>4</v>
      </c>
      <c r="H20" s="6" t="s">
        <v>345</v>
      </c>
      <c r="I20" s="6" t="s">
        <v>9</v>
      </c>
      <c r="J20" s="6">
        <v>6</v>
      </c>
      <c r="K20" s="6">
        <v>2</v>
      </c>
      <c r="L20" s="6">
        <v>0</v>
      </c>
      <c r="M20" s="6">
        <v>0</v>
      </c>
      <c r="N20" s="6">
        <v>0</v>
      </c>
      <c r="O20" s="6">
        <v>1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7</v>
      </c>
      <c r="V20" s="6">
        <v>0</v>
      </c>
      <c r="W20" s="6">
        <v>0</v>
      </c>
      <c r="X20" s="6">
        <v>7</v>
      </c>
      <c r="Y20" s="6">
        <v>7</v>
      </c>
      <c r="Z20" s="23">
        <v>100</v>
      </c>
    </row>
    <row r="21" spans="1:26" ht="45" x14ac:dyDescent="0.25">
      <c r="A21" s="4">
        <v>12</v>
      </c>
      <c r="B21" s="4" t="s">
        <v>536</v>
      </c>
      <c r="C21" s="5" t="s">
        <v>6</v>
      </c>
      <c r="D21" s="6" t="s">
        <v>1</v>
      </c>
      <c r="E21" s="5" t="s">
        <v>251</v>
      </c>
      <c r="F21" s="5" t="s">
        <v>71</v>
      </c>
      <c r="G21" s="5" t="s">
        <v>4</v>
      </c>
      <c r="H21" s="6" t="s">
        <v>345</v>
      </c>
      <c r="I21" s="6" t="s">
        <v>9</v>
      </c>
      <c r="J21" s="6">
        <v>25</v>
      </c>
      <c r="K21" s="6">
        <v>10</v>
      </c>
      <c r="L21" s="6">
        <v>0</v>
      </c>
      <c r="M21" s="6">
        <v>0</v>
      </c>
      <c r="N21" s="6">
        <v>0</v>
      </c>
      <c r="O21" s="6">
        <v>21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46</v>
      </c>
      <c r="V21" s="6">
        <v>0</v>
      </c>
      <c r="W21" s="6">
        <v>0</v>
      </c>
      <c r="X21" s="6">
        <v>46</v>
      </c>
      <c r="Y21" s="6">
        <v>46</v>
      </c>
      <c r="Z21" s="23">
        <v>100</v>
      </c>
    </row>
    <row r="22" spans="1:26" ht="30" x14ac:dyDescent="0.25">
      <c r="A22" s="4">
        <v>12</v>
      </c>
      <c r="B22" s="4" t="s">
        <v>536</v>
      </c>
      <c r="C22" s="5" t="s">
        <v>55</v>
      </c>
      <c r="D22" s="6" t="s">
        <v>1</v>
      </c>
      <c r="E22" s="5" t="s">
        <v>287</v>
      </c>
      <c r="F22" s="5" t="s">
        <v>8</v>
      </c>
      <c r="G22" s="5" t="s">
        <v>4</v>
      </c>
      <c r="H22" s="6" t="s">
        <v>345</v>
      </c>
      <c r="I22" s="6" t="s">
        <v>25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43</v>
      </c>
      <c r="P22" s="6">
        <v>25</v>
      </c>
      <c r="Q22" s="6">
        <v>0</v>
      </c>
      <c r="R22" s="6">
        <v>0</v>
      </c>
      <c r="S22" s="6">
        <v>0</v>
      </c>
      <c r="T22" s="6">
        <v>0</v>
      </c>
      <c r="U22" s="6">
        <v>43</v>
      </c>
      <c r="V22" s="6">
        <v>0</v>
      </c>
      <c r="W22" s="6">
        <v>0</v>
      </c>
      <c r="X22" s="6">
        <v>43</v>
      </c>
      <c r="Y22" s="6">
        <v>36</v>
      </c>
      <c r="Z22" s="23">
        <v>83.720930232558104</v>
      </c>
    </row>
    <row r="23" spans="1:26" ht="45" x14ac:dyDescent="0.25">
      <c r="A23" s="4">
        <v>12</v>
      </c>
      <c r="B23" s="4" t="s">
        <v>536</v>
      </c>
      <c r="C23" s="5" t="s">
        <v>296</v>
      </c>
      <c r="D23" s="6" t="s">
        <v>1</v>
      </c>
      <c r="E23" s="5" t="s">
        <v>297</v>
      </c>
      <c r="F23" s="5" t="s">
        <v>298</v>
      </c>
      <c r="G23" s="5" t="s">
        <v>4</v>
      </c>
      <c r="H23" s="6" t="s">
        <v>345</v>
      </c>
      <c r="I23" s="6" t="s">
        <v>5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7</v>
      </c>
      <c r="T23" s="6">
        <v>0</v>
      </c>
      <c r="U23" s="6">
        <v>7</v>
      </c>
      <c r="V23" s="6">
        <v>0</v>
      </c>
      <c r="W23" s="6">
        <v>0</v>
      </c>
      <c r="X23" s="6">
        <v>7</v>
      </c>
      <c r="Y23" s="6">
        <v>0</v>
      </c>
      <c r="Z23" s="23">
        <v>0</v>
      </c>
    </row>
    <row r="24" spans="1:26" ht="30" x14ac:dyDescent="0.25">
      <c r="A24" s="4">
        <v>12</v>
      </c>
      <c r="B24" s="4" t="s">
        <v>541</v>
      </c>
      <c r="C24" s="5" t="s">
        <v>143</v>
      </c>
      <c r="D24" s="6" t="s">
        <v>1</v>
      </c>
      <c r="E24" s="5" t="s">
        <v>316</v>
      </c>
      <c r="F24" s="5" t="s">
        <v>16</v>
      </c>
      <c r="G24" s="5" t="s">
        <v>72</v>
      </c>
      <c r="H24" s="6" t="s">
        <v>345</v>
      </c>
      <c r="I24" s="6" t="s">
        <v>25</v>
      </c>
      <c r="J24" s="6">
        <v>4</v>
      </c>
      <c r="K24" s="6">
        <v>2</v>
      </c>
      <c r="L24" s="6">
        <v>0</v>
      </c>
      <c r="M24" s="6">
        <v>2</v>
      </c>
      <c r="N24" s="6"/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5</v>
      </c>
      <c r="V24" s="6">
        <v>0</v>
      </c>
      <c r="W24" s="6">
        <v>0</v>
      </c>
      <c r="X24" s="6">
        <v>5</v>
      </c>
      <c r="Y24" s="6">
        <v>5</v>
      </c>
      <c r="Z24" s="23">
        <v>100</v>
      </c>
    </row>
    <row r="25" spans="1:26" x14ac:dyDescent="0.25">
      <c r="A25" s="4">
        <v>12</v>
      </c>
      <c r="B25" s="4" t="s">
        <v>536</v>
      </c>
      <c r="C25" s="5" t="s">
        <v>542</v>
      </c>
      <c r="D25" s="6" t="s">
        <v>1</v>
      </c>
      <c r="E25" s="5" t="s">
        <v>329</v>
      </c>
      <c r="F25" s="5" t="s">
        <v>16</v>
      </c>
      <c r="G25" s="5" t="s">
        <v>72</v>
      </c>
      <c r="H25" s="6" t="s">
        <v>345</v>
      </c>
      <c r="I25" s="6" t="s">
        <v>5</v>
      </c>
      <c r="J25" s="6"/>
      <c r="K25" s="6"/>
      <c r="L25" s="6">
        <v>0</v>
      </c>
      <c r="M25" s="6">
        <v>0</v>
      </c>
      <c r="N25" s="6">
        <v>0</v>
      </c>
      <c r="O25" s="6">
        <v>4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4</v>
      </c>
      <c r="V25" s="6">
        <v>0</v>
      </c>
      <c r="W25" s="6">
        <v>0</v>
      </c>
      <c r="X25" s="6">
        <v>4</v>
      </c>
      <c r="Y25" s="6">
        <v>1</v>
      </c>
      <c r="Z25" s="23">
        <v>25</v>
      </c>
    </row>
    <row r="26" spans="1:26" ht="30" x14ac:dyDescent="0.25">
      <c r="A26" s="4">
        <v>12</v>
      </c>
      <c r="B26" s="4" t="s">
        <v>536</v>
      </c>
      <c r="C26" s="5" t="s">
        <v>32</v>
      </c>
      <c r="D26" s="6" t="s">
        <v>1</v>
      </c>
      <c r="E26" s="5" t="s">
        <v>543</v>
      </c>
      <c r="F26" s="5" t="s">
        <v>3</v>
      </c>
      <c r="G26" s="5" t="s">
        <v>72</v>
      </c>
      <c r="H26" s="6" t="s">
        <v>345</v>
      </c>
      <c r="I26" s="6" t="s">
        <v>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13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13</v>
      </c>
      <c r="V26" s="6">
        <v>0</v>
      </c>
      <c r="W26" s="6">
        <v>0</v>
      </c>
      <c r="X26" s="6">
        <v>13</v>
      </c>
      <c r="Y26" s="6">
        <v>13</v>
      </c>
      <c r="Z26" s="23">
        <v>100</v>
      </c>
    </row>
    <row r="27" spans="1:26" ht="30" x14ac:dyDescent="0.25">
      <c r="A27" s="4">
        <v>12</v>
      </c>
      <c r="B27" s="4" t="s">
        <v>536</v>
      </c>
      <c r="C27" s="5" t="s">
        <v>62</v>
      </c>
      <c r="D27" s="6" t="s">
        <v>1</v>
      </c>
      <c r="E27" s="5" t="s">
        <v>342</v>
      </c>
      <c r="F27" s="5" t="s">
        <v>3</v>
      </c>
      <c r="G27" s="5" t="s">
        <v>72</v>
      </c>
      <c r="H27" s="6" t="s">
        <v>345</v>
      </c>
      <c r="I27" s="6" t="s">
        <v>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10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10</v>
      </c>
      <c r="V27" s="6">
        <v>0</v>
      </c>
      <c r="W27" s="6">
        <v>0</v>
      </c>
      <c r="X27" s="6">
        <v>10</v>
      </c>
      <c r="Y27" s="6">
        <v>2</v>
      </c>
      <c r="Z27" s="23">
        <v>20</v>
      </c>
    </row>
    <row r="28" spans="1:26" ht="30" x14ac:dyDescent="0.25">
      <c r="A28" s="4">
        <v>12</v>
      </c>
      <c r="B28" s="4" t="s">
        <v>536</v>
      </c>
      <c r="C28" s="5" t="s">
        <v>32</v>
      </c>
      <c r="D28" s="6" t="s">
        <v>1</v>
      </c>
      <c r="E28" s="5" t="s">
        <v>343</v>
      </c>
      <c r="F28" s="5" t="s">
        <v>3</v>
      </c>
      <c r="G28" s="5" t="s">
        <v>72</v>
      </c>
      <c r="H28" s="6" t="s">
        <v>345</v>
      </c>
      <c r="I28" s="6" t="s">
        <v>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27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27</v>
      </c>
      <c r="V28" s="6">
        <v>0</v>
      </c>
      <c r="W28" s="6">
        <v>0</v>
      </c>
      <c r="X28" s="6">
        <v>27</v>
      </c>
      <c r="Y28" s="6">
        <v>20</v>
      </c>
      <c r="Z28" s="23">
        <v>74.074074074074005</v>
      </c>
    </row>
    <row r="29" spans="1:26" ht="60" x14ac:dyDescent="0.25">
      <c r="A29" s="31"/>
      <c r="B29" s="31"/>
      <c r="C29" s="31"/>
      <c r="D29" s="31"/>
      <c r="E29" s="31"/>
      <c r="F29" s="31"/>
      <c r="G29" s="31"/>
      <c r="H29" s="31"/>
      <c r="I29" s="32"/>
      <c r="J29" s="1" t="s">
        <v>355</v>
      </c>
      <c r="K29" s="1" t="s">
        <v>356</v>
      </c>
      <c r="L29" s="1" t="s">
        <v>357</v>
      </c>
      <c r="M29" s="1" t="s">
        <v>358</v>
      </c>
      <c r="N29" s="1" t="s">
        <v>362</v>
      </c>
      <c r="O29" s="1" t="s">
        <v>359</v>
      </c>
      <c r="P29" s="1" t="s">
        <v>360</v>
      </c>
      <c r="Q29" s="1" t="s">
        <v>361</v>
      </c>
      <c r="R29" s="1" t="s">
        <v>363</v>
      </c>
      <c r="S29" s="1" t="s">
        <v>364</v>
      </c>
      <c r="T29" s="1" t="s">
        <v>365</v>
      </c>
      <c r="U29" s="1" t="s">
        <v>366</v>
      </c>
      <c r="V29" s="1" t="s">
        <v>367</v>
      </c>
      <c r="W29" s="1" t="s">
        <v>368</v>
      </c>
      <c r="X29" s="1" t="s">
        <v>369</v>
      </c>
      <c r="Y29" s="1" t="s">
        <v>370</v>
      </c>
      <c r="Z29" s="2" t="s">
        <v>371</v>
      </c>
    </row>
    <row r="30" spans="1:26" ht="24" x14ac:dyDescent="0.25">
      <c r="A30" s="34" t="s">
        <v>374</v>
      </c>
      <c r="B30" s="35"/>
      <c r="C30" s="35"/>
      <c r="D30" s="35"/>
      <c r="E30" s="35"/>
      <c r="F30" s="35"/>
      <c r="G30" s="35"/>
      <c r="H30" s="35"/>
      <c r="I30" s="36"/>
      <c r="J30" s="18">
        <f>SUM(J2:J28)</f>
        <v>349</v>
      </c>
      <c r="K30" s="18">
        <f t="shared" ref="K30:Y30" si="0">SUM(K2:K28)</f>
        <v>109</v>
      </c>
      <c r="L30" s="18">
        <f t="shared" si="0"/>
        <v>80</v>
      </c>
      <c r="M30" s="18">
        <f t="shared" si="0"/>
        <v>19</v>
      </c>
      <c r="N30" s="18">
        <f t="shared" si="0"/>
        <v>0</v>
      </c>
      <c r="O30" s="18">
        <f t="shared" si="0"/>
        <v>633</v>
      </c>
      <c r="P30" s="18">
        <f t="shared" si="0"/>
        <v>99</v>
      </c>
      <c r="Q30" s="18">
        <f t="shared" si="0"/>
        <v>88</v>
      </c>
      <c r="R30" s="18">
        <f t="shared" si="0"/>
        <v>0</v>
      </c>
      <c r="S30" s="18">
        <f t="shared" si="0"/>
        <v>7</v>
      </c>
      <c r="T30" s="18">
        <f t="shared" si="0"/>
        <v>0</v>
      </c>
      <c r="U30" s="18">
        <f t="shared" si="0"/>
        <v>989</v>
      </c>
      <c r="V30" s="18">
        <f t="shared" si="0"/>
        <v>0</v>
      </c>
      <c r="W30" s="18">
        <f t="shared" si="0"/>
        <v>4</v>
      </c>
      <c r="X30" s="18">
        <f t="shared" si="0"/>
        <v>993</v>
      </c>
      <c r="Y30" s="18">
        <f t="shared" si="0"/>
        <v>844</v>
      </c>
      <c r="Z30" s="25">
        <f>Y30/U30</f>
        <v>0.85338725985844288</v>
      </c>
    </row>
    <row r="31" spans="1:26" ht="24" x14ac:dyDescent="0.25">
      <c r="A31" s="34" t="s">
        <v>377</v>
      </c>
      <c r="B31" s="35"/>
      <c r="C31" s="35"/>
      <c r="D31" s="35"/>
      <c r="E31" s="35"/>
      <c r="F31" s="35"/>
      <c r="G31" s="35"/>
      <c r="H31" s="35"/>
      <c r="I31" s="36"/>
      <c r="J31" s="16">
        <f>SUM(J3:J5,J7:J10,J16,J26:J28)</f>
        <v>127</v>
      </c>
      <c r="K31" s="16">
        <f t="shared" ref="K31:Y31" si="1">SUM(K3:K5,K7:K10,K16,K26:K28)</f>
        <v>38</v>
      </c>
      <c r="L31" s="16">
        <f t="shared" si="1"/>
        <v>0</v>
      </c>
      <c r="M31" s="16">
        <f t="shared" si="1"/>
        <v>0</v>
      </c>
      <c r="N31" s="16">
        <f t="shared" si="1"/>
        <v>0</v>
      </c>
      <c r="O31" s="16">
        <f t="shared" si="1"/>
        <v>362</v>
      </c>
      <c r="P31" s="16">
        <f t="shared" si="1"/>
        <v>0</v>
      </c>
      <c r="Q31" s="16">
        <f t="shared" si="1"/>
        <v>0</v>
      </c>
      <c r="R31" s="16">
        <f t="shared" si="1"/>
        <v>0</v>
      </c>
      <c r="S31" s="16">
        <f t="shared" si="1"/>
        <v>0</v>
      </c>
      <c r="T31" s="16">
        <f t="shared" si="1"/>
        <v>0</v>
      </c>
      <c r="U31" s="16">
        <f t="shared" si="1"/>
        <v>489</v>
      </c>
      <c r="V31" s="16">
        <f t="shared" si="1"/>
        <v>0</v>
      </c>
      <c r="W31" s="16">
        <f t="shared" si="1"/>
        <v>4</v>
      </c>
      <c r="X31" s="16">
        <f t="shared" si="1"/>
        <v>493</v>
      </c>
      <c r="Y31" s="16">
        <f t="shared" si="1"/>
        <v>387</v>
      </c>
      <c r="Z31" s="29">
        <f t="shared" ref="Z31:Z37" si="2">Y31/U31</f>
        <v>0.79141104294478526</v>
      </c>
    </row>
    <row r="32" spans="1:26" ht="24" x14ac:dyDescent="0.25">
      <c r="A32" s="34" t="s">
        <v>378</v>
      </c>
      <c r="B32" s="35"/>
      <c r="C32" s="35"/>
      <c r="D32" s="35"/>
      <c r="E32" s="35"/>
      <c r="F32" s="35"/>
      <c r="G32" s="35"/>
      <c r="H32" s="35"/>
      <c r="I32" s="36"/>
      <c r="J32" s="16">
        <f>SUM(J11,J24:J25)</f>
        <v>10</v>
      </c>
      <c r="K32" s="16">
        <f t="shared" ref="K32:Y32" si="3">SUM(K11,K24:K25)</f>
        <v>5</v>
      </c>
      <c r="L32" s="16">
        <f t="shared" si="3"/>
        <v>0</v>
      </c>
      <c r="M32" s="16">
        <f t="shared" si="3"/>
        <v>2</v>
      </c>
      <c r="N32" s="16">
        <f t="shared" si="3"/>
        <v>0</v>
      </c>
      <c r="O32" s="16">
        <f t="shared" si="3"/>
        <v>27</v>
      </c>
      <c r="P32" s="16">
        <f t="shared" si="3"/>
        <v>0</v>
      </c>
      <c r="Q32" s="16">
        <f t="shared" si="3"/>
        <v>0</v>
      </c>
      <c r="R32" s="16">
        <f t="shared" si="3"/>
        <v>0</v>
      </c>
      <c r="S32" s="16">
        <f t="shared" si="3"/>
        <v>0</v>
      </c>
      <c r="T32" s="16">
        <f t="shared" si="3"/>
        <v>0</v>
      </c>
      <c r="U32" s="16">
        <f t="shared" si="3"/>
        <v>37</v>
      </c>
      <c r="V32" s="16">
        <f t="shared" si="3"/>
        <v>0</v>
      </c>
      <c r="W32" s="16">
        <f t="shared" si="3"/>
        <v>0</v>
      </c>
      <c r="X32" s="16">
        <f t="shared" si="3"/>
        <v>37</v>
      </c>
      <c r="Y32" s="16">
        <f t="shared" si="3"/>
        <v>45</v>
      </c>
      <c r="Z32" s="26">
        <f t="shared" si="2"/>
        <v>1.2162162162162162</v>
      </c>
    </row>
    <row r="33" spans="1:26" ht="24" x14ac:dyDescent="0.25">
      <c r="A33" s="34" t="s">
        <v>379</v>
      </c>
      <c r="B33" s="35"/>
      <c r="C33" s="35"/>
      <c r="D33" s="35"/>
      <c r="E33" s="35"/>
      <c r="F33" s="35"/>
      <c r="G33" s="35"/>
      <c r="H33" s="35"/>
      <c r="I33" s="36"/>
      <c r="J33" s="16">
        <f>SUM(J2,J6,J13:J14,J18:J19,J22)</f>
        <v>154</v>
      </c>
      <c r="K33" s="16">
        <f t="shared" ref="K33:Y33" si="4">SUM(K2,K6,K13:K14,K18:K19,K22)</f>
        <v>46</v>
      </c>
      <c r="L33" s="16">
        <f t="shared" si="4"/>
        <v>80</v>
      </c>
      <c r="M33" s="16">
        <f t="shared" si="4"/>
        <v>0</v>
      </c>
      <c r="N33" s="16">
        <f t="shared" si="4"/>
        <v>0</v>
      </c>
      <c r="O33" s="16">
        <f t="shared" si="4"/>
        <v>196</v>
      </c>
      <c r="P33" s="16">
        <f t="shared" si="4"/>
        <v>99</v>
      </c>
      <c r="Q33" s="16">
        <f t="shared" si="4"/>
        <v>71</v>
      </c>
      <c r="R33" s="16">
        <f t="shared" si="4"/>
        <v>0</v>
      </c>
      <c r="S33" s="16">
        <f t="shared" si="4"/>
        <v>0</v>
      </c>
      <c r="T33" s="16">
        <f>SUM(T2,T6,T13:T14,T18:T19,T22)</f>
        <v>0</v>
      </c>
      <c r="U33" s="16">
        <f t="shared" si="4"/>
        <v>350</v>
      </c>
      <c r="V33" s="16">
        <f t="shared" si="4"/>
        <v>0</v>
      </c>
      <c r="W33" s="16">
        <f t="shared" si="4"/>
        <v>0</v>
      </c>
      <c r="X33" s="16">
        <f t="shared" si="4"/>
        <v>350</v>
      </c>
      <c r="Y33" s="16">
        <f t="shared" si="4"/>
        <v>306</v>
      </c>
      <c r="Z33" s="26">
        <f t="shared" si="2"/>
        <v>0.87428571428571433</v>
      </c>
    </row>
    <row r="34" spans="1:26" ht="24" x14ac:dyDescent="0.25">
      <c r="A34" s="34" t="s">
        <v>380</v>
      </c>
      <c r="B34" s="35"/>
      <c r="C34" s="35"/>
      <c r="D34" s="35"/>
      <c r="E34" s="35"/>
      <c r="F34" s="35"/>
      <c r="G34" s="35"/>
      <c r="H34" s="35"/>
      <c r="I34" s="36"/>
      <c r="J34" s="16">
        <f>J23</f>
        <v>0</v>
      </c>
      <c r="K34" s="16">
        <f t="shared" ref="K34:Y34" si="5">K23</f>
        <v>0</v>
      </c>
      <c r="L34" s="16">
        <f t="shared" si="5"/>
        <v>0</v>
      </c>
      <c r="M34" s="16">
        <f t="shared" si="5"/>
        <v>0</v>
      </c>
      <c r="N34" s="16">
        <f t="shared" si="5"/>
        <v>0</v>
      </c>
      <c r="O34" s="16">
        <f t="shared" si="5"/>
        <v>0</v>
      </c>
      <c r="P34" s="16">
        <f t="shared" si="5"/>
        <v>0</v>
      </c>
      <c r="Q34" s="16">
        <f t="shared" si="5"/>
        <v>0</v>
      </c>
      <c r="R34" s="16">
        <f t="shared" si="5"/>
        <v>0</v>
      </c>
      <c r="S34" s="16">
        <f t="shared" si="5"/>
        <v>7</v>
      </c>
      <c r="T34" s="16">
        <f t="shared" si="5"/>
        <v>0</v>
      </c>
      <c r="U34" s="16">
        <f t="shared" si="5"/>
        <v>7</v>
      </c>
      <c r="V34" s="16">
        <f t="shared" si="5"/>
        <v>0</v>
      </c>
      <c r="W34" s="16">
        <f t="shared" si="5"/>
        <v>0</v>
      </c>
      <c r="X34" s="16">
        <f t="shared" si="5"/>
        <v>7</v>
      </c>
      <c r="Y34" s="16">
        <f t="shared" si="5"/>
        <v>0</v>
      </c>
      <c r="Z34" s="26">
        <f t="shared" si="2"/>
        <v>0</v>
      </c>
    </row>
    <row r="35" spans="1:26" ht="24" x14ac:dyDescent="0.25">
      <c r="A35" s="34" t="s">
        <v>381</v>
      </c>
      <c r="B35" s="35"/>
      <c r="C35" s="35"/>
      <c r="D35" s="35"/>
      <c r="E35" s="35"/>
      <c r="F35" s="35"/>
      <c r="G35" s="35"/>
      <c r="H35" s="35"/>
      <c r="I35" s="36"/>
      <c r="J35" s="16">
        <f>SUM(J12,J15,J17,J20:J21)</f>
        <v>58</v>
      </c>
      <c r="K35" s="16">
        <f t="shared" ref="K35:Y35" si="6">SUM(K12,K15,K17,K20:K21)</f>
        <v>20</v>
      </c>
      <c r="L35" s="16">
        <f t="shared" si="6"/>
        <v>0</v>
      </c>
      <c r="M35" s="16">
        <f t="shared" si="6"/>
        <v>17</v>
      </c>
      <c r="N35" s="16">
        <f t="shared" si="6"/>
        <v>0</v>
      </c>
      <c r="O35" s="16">
        <f t="shared" si="6"/>
        <v>48</v>
      </c>
      <c r="P35" s="16">
        <f t="shared" si="6"/>
        <v>0</v>
      </c>
      <c r="Q35" s="16">
        <f t="shared" si="6"/>
        <v>17</v>
      </c>
      <c r="R35" s="16">
        <f t="shared" si="6"/>
        <v>0</v>
      </c>
      <c r="S35" s="16">
        <f t="shared" si="6"/>
        <v>0</v>
      </c>
      <c r="T35" s="16">
        <f t="shared" si="6"/>
        <v>0</v>
      </c>
      <c r="U35" s="16">
        <f t="shared" si="6"/>
        <v>106</v>
      </c>
      <c r="V35" s="16">
        <f t="shared" si="6"/>
        <v>0</v>
      </c>
      <c r="W35" s="16">
        <f t="shared" si="6"/>
        <v>0</v>
      </c>
      <c r="X35" s="16">
        <f t="shared" si="6"/>
        <v>106</v>
      </c>
      <c r="Y35" s="16">
        <f t="shared" si="6"/>
        <v>106</v>
      </c>
      <c r="Z35" s="26">
        <f t="shared" si="2"/>
        <v>1</v>
      </c>
    </row>
    <row r="36" spans="1:26" ht="24" x14ac:dyDescent="0.25">
      <c r="A36" s="34" t="s">
        <v>382</v>
      </c>
      <c r="B36" s="35"/>
      <c r="C36" s="35"/>
      <c r="D36" s="35"/>
      <c r="E36" s="35"/>
      <c r="F36" s="35"/>
      <c r="G36" s="35"/>
      <c r="H36" s="35"/>
      <c r="I36" s="36"/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26">
        <v>0</v>
      </c>
    </row>
    <row r="37" spans="1:26" ht="21" x14ac:dyDescent="0.25">
      <c r="A37" s="37" t="s">
        <v>376</v>
      </c>
      <c r="B37" s="38"/>
      <c r="C37" s="38"/>
      <c r="D37" s="38"/>
      <c r="E37" s="38"/>
      <c r="F37" s="38"/>
      <c r="G37" s="38"/>
      <c r="H37" s="38"/>
      <c r="I37" s="39"/>
      <c r="J37" s="19">
        <f>SUM(J9)</f>
        <v>34</v>
      </c>
      <c r="K37" s="19">
        <f t="shared" ref="K37:Y37" si="7">SUM(K9)</f>
        <v>12</v>
      </c>
      <c r="L37" s="19">
        <f t="shared" si="7"/>
        <v>0</v>
      </c>
      <c r="M37" s="19">
        <f t="shared" si="7"/>
        <v>0</v>
      </c>
      <c r="N37" s="19">
        <f t="shared" si="7"/>
        <v>0</v>
      </c>
      <c r="O37" s="19">
        <f t="shared" si="7"/>
        <v>24</v>
      </c>
      <c r="P37" s="19">
        <f t="shared" si="7"/>
        <v>0</v>
      </c>
      <c r="Q37" s="19">
        <f t="shared" si="7"/>
        <v>0</v>
      </c>
      <c r="R37" s="19">
        <f t="shared" si="7"/>
        <v>0</v>
      </c>
      <c r="S37" s="19">
        <f t="shared" si="7"/>
        <v>0</v>
      </c>
      <c r="T37" s="19">
        <f t="shared" si="7"/>
        <v>0</v>
      </c>
      <c r="U37" s="19">
        <f t="shared" si="7"/>
        <v>58</v>
      </c>
      <c r="V37" s="19">
        <f t="shared" si="7"/>
        <v>0</v>
      </c>
      <c r="W37" s="19">
        <f t="shared" si="7"/>
        <v>0</v>
      </c>
      <c r="X37" s="19">
        <f t="shared" si="7"/>
        <v>58</v>
      </c>
      <c r="Y37" s="19">
        <f t="shared" si="7"/>
        <v>24</v>
      </c>
      <c r="Z37" s="26">
        <f t="shared" si="2"/>
        <v>0.41379310344827586</v>
      </c>
    </row>
    <row r="38" spans="1:26" ht="21" x14ac:dyDescent="0.25">
      <c r="A38" s="37" t="s">
        <v>383</v>
      </c>
      <c r="B38" s="38"/>
      <c r="C38" s="38"/>
      <c r="D38" s="38"/>
      <c r="E38" s="38"/>
      <c r="F38" s="38"/>
      <c r="G38" s="38"/>
      <c r="H38" s="38"/>
      <c r="I38" s="39"/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26">
        <v>0</v>
      </c>
    </row>
  </sheetData>
  <mergeCells count="10">
    <mergeCell ref="A34:I34"/>
    <mergeCell ref="A35:I35"/>
    <mergeCell ref="A36:I36"/>
    <mergeCell ref="A37:I37"/>
    <mergeCell ref="A38:I38"/>
    <mergeCell ref="A30:I30"/>
    <mergeCell ref="A31:I31"/>
    <mergeCell ref="A32:I32"/>
    <mergeCell ref="A33:I33"/>
    <mergeCell ref="A29:I2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6BAD-8C20-4C88-B27C-167F1BF71436}">
  <sheetPr>
    <tabColor theme="9" tint="0.79998168889431442"/>
  </sheetPr>
  <dimension ref="A1:Z23"/>
  <sheetViews>
    <sheetView topLeftCell="A8" zoomScaleNormal="100" workbookViewId="0">
      <selection activeCell="J23" sqref="J23"/>
    </sheetView>
  </sheetViews>
  <sheetFormatPr defaultColWidth="9" defaultRowHeight="15" x14ac:dyDescent="0.25"/>
  <cols>
    <col min="1" max="1" width="9" style="11"/>
    <col min="2" max="2" width="12" style="11" customWidth="1"/>
    <col min="3" max="3" width="21.85546875" style="11" customWidth="1"/>
    <col min="4" max="4" width="19.140625" style="11" customWidth="1"/>
    <col min="5" max="5" width="21.85546875" style="11" customWidth="1"/>
    <col min="6" max="6" width="23.85546875" style="11" customWidth="1"/>
    <col min="7" max="7" width="19" style="11" customWidth="1"/>
    <col min="8" max="8" width="21.140625" style="11" customWidth="1"/>
    <col min="9" max="9" width="15" style="11" customWidth="1"/>
    <col min="10" max="10" width="21.42578125" style="11" customWidth="1"/>
    <col min="11" max="11" width="22" style="11" customWidth="1"/>
    <col min="12" max="12" width="24" style="11" customWidth="1"/>
    <col min="13" max="13" width="22.85546875" style="11" customWidth="1"/>
    <col min="14" max="14" width="22.140625" style="11" customWidth="1"/>
    <col min="15" max="15" width="22.5703125" style="11" customWidth="1"/>
    <col min="16" max="16" width="23.85546875" style="11" customWidth="1"/>
    <col min="17" max="17" width="23.5703125" style="11" customWidth="1"/>
    <col min="18" max="18" width="17.140625" style="11" customWidth="1"/>
    <col min="19" max="19" width="18.28515625" style="11" customWidth="1"/>
    <col min="20" max="20" width="22.5703125" style="11" customWidth="1"/>
    <col min="21" max="21" width="18.28515625" style="11" customWidth="1"/>
    <col min="22" max="24" width="9" style="11"/>
    <col min="25" max="25" width="12.85546875" style="11" customWidth="1"/>
    <col min="26" max="26" width="15.140625" style="11" customWidth="1"/>
    <col min="27" max="16384" width="9" style="11"/>
  </cols>
  <sheetData>
    <row r="1" spans="1:26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30" x14ac:dyDescent="0.25">
      <c r="A2" s="4">
        <v>13</v>
      </c>
      <c r="B2" s="4" t="s">
        <v>544</v>
      </c>
      <c r="C2" s="5" t="s">
        <v>30</v>
      </c>
      <c r="D2" s="6" t="s">
        <v>1</v>
      </c>
      <c r="E2" s="5" t="s">
        <v>31</v>
      </c>
      <c r="F2" s="5" t="s">
        <v>3</v>
      </c>
      <c r="G2" s="5" t="s">
        <v>4</v>
      </c>
      <c r="H2" s="6" t="s">
        <v>345</v>
      </c>
      <c r="I2" s="6" t="s">
        <v>5</v>
      </c>
      <c r="J2" s="6">
        <v>15</v>
      </c>
      <c r="K2" s="6">
        <v>6</v>
      </c>
      <c r="L2" s="6">
        <v>0</v>
      </c>
      <c r="M2" s="6">
        <v>0</v>
      </c>
      <c r="N2" s="6">
        <v>0</v>
      </c>
      <c r="O2" s="6">
        <v>1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16</v>
      </c>
      <c r="V2" s="6">
        <v>0</v>
      </c>
      <c r="W2" s="6">
        <v>0</v>
      </c>
      <c r="X2" s="6">
        <v>16</v>
      </c>
      <c r="Y2" s="6">
        <v>5</v>
      </c>
      <c r="Z2" s="23">
        <v>31.25</v>
      </c>
    </row>
    <row r="3" spans="1:26" ht="30" x14ac:dyDescent="0.25">
      <c r="A3" s="4">
        <v>13</v>
      </c>
      <c r="B3" s="4" t="s">
        <v>549</v>
      </c>
      <c r="C3" s="5" t="s">
        <v>546</v>
      </c>
      <c r="D3" s="6" t="s">
        <v>70</v>
      </c>
      <c r="E3" s="5" t="s">
        <v>547</v>
      </c>
      <c r="F3" s="5" t="s">
        <v>3</v>
      </c>
      <c r="G3" s="5" t="s">
        <v>72</v>
      </c>
      <c r="H3" s="6" t="s">
        <v>344</v>
      </c>
      <c r="I3" s="6" t="s">
        <v>5</v>
      </c>
      <c r="J3" s="6">
        <v>7</v>
      </c>
      <c r="K3" s="6">
        <v>3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7</v>
      </c>
      <c r="V3" s="6">
        <v>0</v>
      </c>
      <c r="W3" s="6">
        <v>0</v>
      </c>
      <c r="X3" s="6">
        <v>7</v>
      </c>
      <c r="Y3" s="6">
        <v>5</v>
      </c>
      <c r="Z3" s="23">
        <v>71.428571428571402</v>
      </c>
    </row>
    <row r="4" spans="1:26" ht="30" x14ac:dyDescent="0.25">
      <c r="A4" s="4">
        <v>13</v>
      </c>
      <c r="B4" s="4" t="s">
        <v>544</v>
      </c>
      <c r="C4" s="5" t="s">
        <v>111</v>
      </c>
      <c r="D4" s="6" t="s">
        <v>1</v>
      </c>
      <c r="E4" s="5" t="s">
        <v>112</v>
      </c>
      <c r="F4" s="5" t="s">
        <v>8</v>
      </c>
      <c r="G4" s="5" t="s">
        <v>4</v>
      </c>
      <c r="H4" s="6" t="s">
        <v>345</v>
      </c>
      <c r="I4" s="6" t="s">
        <v>9</v>
      </c>
      <c r="J4" s="6">
        <v>20</v>
      </c>
      <c r="K4" s="6">
        <v>10</v>
      </c>
      <c r="L4" s="6">
        <v>20</v>
      </c>
      <c r="M4" s="6">
        <v>0</v>
      </c>
      <c r="N4" s="6">
        <v>0</v>
      </c>
      <c r="O4" s="6">
        <v>10</v>
      </c>
      <c r="P4" s="6">
        <v>3</v>
      </c>
      <c r="Q4" s="6">
        <v>7</v>
      </c>
      <c r="R4" s="6">
        <v>0</v>
      </c>
      <c r="S4" s="6">
        <v>0</v>
      </c>
      <c r="T4" s="6">
        <v>0</v>
      </c>
      <c r="U4" s="6">
        <v>30</v>
      </c>
      <c r="V4" s="6">
        <v>0</v>
      </c>
      <c r="W4" s="6">
        <v>0</v>
      </c>
      <c r="X4" s="6">
        <v>30</v>
      </c>
      <c r="Y4" s="6">
        <v>30</v>
      </c>
      <c r="Z4" s="23">
        <v>100</v>
      </c>
    </row>
    <row r="5" spans="1:26" ht="45" x14ac:dyDescent="0.25">
      <c r="A5" s="4">
        <v>13</v>
      </c>
      <c r="B5" s="4" t="s">
        <v>544</v>
      </c>
      <c r="C5" s="5" t="s">
        <v>30</v>
      </c>
      <c r="D5" s="6" t="s">
        <v>1</v>
      </c>
      <c r="E5" s="5" t="s">
        <v>152</v>
      </c>
      <c r="F5" s="5" t="s">
        <v>3</v>
      </c>
      <c r="G5" s="5" t="s">
        <v>4</v>
      </c>
      <c r="H5" s="6" t="s">
        <v>345</v>
      </c>
      <c r="I5" s="6" t="s">
        <v>5</v>
      </c>
      <c r="J5" s="6">
        <v>3</v>
      </c>
      <c r="K5" s="6">
        <v>1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3</v>
      </c>
      <c r="V5" s="6">
        <v>0</v>
      </c>
      <c r="W5" s="6">
        <v>0</v>
      </c>
      <c r="X5" s="6">
        <v>3</v>
      </c>
      <c r="Y5" s="6">
        <v>3</v>
      </c>
      <c r="Z5" s="23">
        <v>100</v>
      </c>
    </row>
    <row r="6" spans="1:26" ht="45" x14ac:dyDescent="0.25">
      <c r="A6" s="4">
        <v>13</v>
      </c>
      <c r="B6" s="4" t="s">
        <v>557</v>
      </c>
      <c r="C6" s="5" t="s">
        <v>240</v>
      </c>
      <c r="D6" s="6" t="s">
        <v>1</v>
      </c>
      <c r="E6" s="5" t="s">
        <v>241</v>
      </c>
      <c r="F6" s="5" t="s">
        <v>3</v>
      </c>
      <c r="G6" s="5" t="s">
        <v>4</v>
      </c>
      <c r="H6" s="6" t="s">
        <v>345</v>
      </c>
      <c r="I6" s="6" t="s">
        <v>5</v>
      </c>
      <c r="J6" s="6">
        <v>21</v>
      </c>
      <c r="K6" s="6">
        <v>5</v>
      </c>
      <c r="L6" s="6">
        <v>0</v>
      </c>
      <c r="M6" s="6">
        <v>0</v>
      </c>
      <c r="N6" s="6">
        <v>0</v>
      </c>
      <c r="O6" s="6">
        <v>100</v>
      </c>
      <c r="P6" s="6">
        <v>0</v>
      </c>
      <c r="Q6" s="6">
        <v>10</v>
      </c>
      <c r="R6" s="6">
        <v>0</v>
      </c>
      <c r="S6" s="6">
        <v>0</v>
      </c>
      <c r="T6" s="6">
        <v>0</v>
      </c>
      <c r="U6" s="6">
        <v>121</v>
      </c>
      <c r="V6" s="6">
        <v>0</v>
      </c>
      <c r="W6" s="6">
        <v>0</v>
      </c>
      <c r="X6" s="6">
        <v>121</v>
      </c>
      <c r="Y6" s="6">
        <v>103</v>
      </c>
      <c r="Z6" s="23">
        <v>85.123966942148698</v>
      </c>
    </row>
    <row r="7" spans="1:26" ht="45" x14ac:dyDescent="0.25">
      <c r="A7" s="4">
        <v>13</v>
      </c>
      <c r="B7" s="4" t="s">
        <v>559</v>
      </c>
      <c r="C7" s="5" t="s">
        <v>294</v>
      </c>
      <c r="D7" s="6" t="s">
        <v>1</v>
      </c>
      <c r="E7" s="5" t="s">
        <v>295</v>
      </c>
      <c r="F7" s="5" t="s">
        <v>8</v>
      </c>
      <c r="G7" s="5" t="s">
        <v>4</v>
      </c>
      <c r="H7" s="6" t="s">
        <v>345</v>
      </c>
      <c r="I7" s="6" t="s">
        <v>5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9</v>
      </c>
      <c r="P7" s="6">
        <v>0</v>
      </c>
      <c r="Q7" s="6">
        <v>9</v>
      </c>
      <c r="R7" s="6">
        <v>0</v>
      </c>
      <c r="S7" s="6">
        <v>0</v>
      </c>
      <c r="T7" s="6">
        <v>0</v>
      </c>
      <c r="U7" s="6">
        <v>9</v>
      </c>
      <c r="V7" s="6">
        <v>0</v>
      </c>
      <c r="W7" s="6">
        <v>0</v>
      </c>
      <c r="X7" s="6">
        <v>9</v>
      </c>
      <c r="Y7" s="6">
        <v>9</v>
      </c>
      <c r="Z7" s="23">
        <v>100</v>
      </c>
    </row>
    <row r="8" spans="1:26" ht="45" x14ac:dyDescent="0.25">
      <c r="A8" s="4">
        <v>13</v>
      </c>
      <c r="B8" s="4" t="s">
        <v>544</v>
      </c>
      <c r="C8" s="5" t="s">
        <v>552</v>
      </c>
      <c r="D8" s="6" t="s">
        <v>1</v>
      </c>
      <c r="E8" s="5" t="s">
        <v>550</v>
      </c>
      <c r="F8" s="5" t="s">
        <v>71</v>
      </c>
      <c r="G8" s="5" t="s">
        <v>73</v>
      </c>
      <c r="H8" s="6" t="s">
        <v>345</v>
      </c>
      <c r="I8" s="6" t="s">
        <v>9</v>
      </c>
      <c r="J8" s="6">
        <v>16</v>
      </c>
      <c r="K8" s="6">
        <v>4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16</v>
      </c>
      <c r="V8" s="6">
        <v>0</v>
      </c>
      <c r="W8" s="6">
        <v>0</v>
      </c>
      <c r="X8" s="6">
        <v>16</v>
      </c>
      <c r="Y8" s="6">
        <v>16</v>
      </c>
      <c r="Z8" s="23">
        <v>100</v>
      </c>
    </row>
    <row r="9" spans="1:26" ht="45" x14ac:dyDescent="0.25">
      <c r="A9" s="4">
        <v>13</v>
      </c>
      <c r="B9" s="4" t="s">
        <v>549</v>
      </c>
      <c r="C9" s="5" t="s">
        <v>546</v>
      </c>
      <c r="D9" s="6" t="s">
        <v>70</v>
      </c>
      <c r="E9" s="5" t="s">
        <v>551</v>
      </c>
      <c r="F9" s="5" t="s">
        <v>16</v>
      </c>
      <c r="G9" s="5" t="s">
        <v>73</v>
      </c>
      <c r="H9" s="6" t="s">
        <v>344</v>
      </c>
      <c r="I9" s="6" t="s">
        <v>25</v>
      </c>
      <c r="J9" s="6">
        <v>18</v>
      </c>
      <c r="K9" s="6">
        <v>5</v>
      </c>
      <c r="L9" s="6">
        <v>0</v>
      </c>
      <c r="M9" s="6">
        <v>0</v>
      </c>
      <c r="N9" s="6">
        <v>0</v>
      </c>
      <c r="O9" s="6"/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18</v>
      </c>
      <c r="V9" s="6">
        <v>0</v>
      </c>
      <c r="W9" s="6">
        <v>0</v>
      </c>
      <c r="X9" s="6">
        <v>18</v>
      </c>
      <c r="Y9" s="6">
        <v>20</v>
      </c>
      <c r="Z9" s="23">
        <v>111.111111111111</v>
      </c>
    </row>
    <row r="10" spans="1:26" x14ac:dyDescent="0.25">
      <c r="A10" s="4">
        <v>13</v>
      </c>
      <c r="B10" s="4" t="s">
        <v>558</v>
      </c>
      <c r="C10" s="5" t="s">
        <v>555</v>
      </c>
      <c r="D10" s="6" t="s">
        <v>70</v>
      </c>
      <c r="E10" s="5" t="s">
        <v>554</v>
      </c>
      <c r="F10" s="5" t="s">
        <v>16</v>
      </c>
      <c r="G10" s="5" t="s">
        <v>72</v>
      </c>
      <c r="H10" s="6" t="s">
        <v>345</v>
      </c>
      <c r="I10" s="6" t="s">
        <v>5</v>
      </c>
      <c r="J10" s="6"/>
      <c r="K10" s="6"/>
      <c r="L10" s="6">
        <v>0</v>
      </c>
      <c r="M10" s="6">
        <v>0</v>
      </c>
      <c r="N10" s="6">
        <v>0</v>
      </c>
      <c r="O10" s="6">
        <v>9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9</v>
      </c>
      <c r="V10" s="6">
        <v>0</v>
      </c>
      <c r="W10" s="6">
        <v>0</v>
      </c>
      <c r="X10" s="6">
        <v>9</v>
      </c>
      <c r="Y10" s="6">
        <v>12</v>
      </c>
      <c r="Z10" s="23">
        <v>133.333333333333</v>
      </c>
    </row>
    <row r="11" spans="1:26" ht="30" x14ac:dyDescent="0.25">
      <c r="A11" s="4">
        <v>13</v>
      </c>
      <c r="B11" s="4" t="s">
        <v>559</v>
      </c>
      <c r="C11" s="5" t="s">
        <v>317</v>
      </c>
      <c r="D11" s="6" t="s">
        <v>70</v>
      </c>
      <c r="E11" s="5" t="s">
        <v>318</v>
      </c>
      <c r="F11" s="5" t="s">
        <v>3</v>
      </c>
      <c r="G11" s="5" t="s">
        <v>72</v>
      </c>
      <c r="H11" s="6" t="s">
        <v>345</v>
      </c>
      <c r="I11" s="6" t="s">
        <v>25</v>
      </c>
      <c r="J11" s="6">
        <v>5</v>
      </c>
      <c r="K11" s="6">
        <v>1</v>
      </c>
      <c r="L11" s="6">
        <v>0</v>
      </c>
      <c r="M11" s="6">
        <v>0</v>
      </c>
      <c r="N11" s="6">
        <v>0</v>
      </c>
      <c r="O11" s="6">
        <v>1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6</v>
      </c>
      <c r="V11" s="6">
        <v>0</v>
      </c>
      <c r="W11" s="6">
        <v>0</v>
      </c>
      <c r="X11" s="6">
        <v>6</v>
      </c>
      <c r="Y11" s="6">
        <v>6</v>
      </c>
      <c r="Z11" s="23">
        <v>100</v>
      </c>
    </row>
    <row r="12" spans="1:26" ht="30" x14ac:dyDescent="0.25">
      <c r="A12" s="4">
        <v>13</v>
      </c>
      <c r="B12" s="4" t="s">
        <v>556</v>
      </c>
      <c r="C12" s="5" t="s">
        <v>317</v>
      </c>
      <c r="D12" s="6" t="s">
        <v>70</v>
      </c>
      <c r="E12" s="5" t="s">
        <v>319</v>
      </c>
      <c r="F12" s="5" t="s">
        <v>3</v>
      </c>
      <c r="G12" s="5" t="s">
        <v>72</v>
      </c>
      <c r="H12" s="6" t="s">
        <v>345</v>
      </c>
      <c r="I12" s="6" t="s">
        <v>9</v>
      </c>
      <c r="J12" s="6"/>
      <c r="K12" s="6"/>
      <c r="L12" s="6">
        <v>0</v>
      </c>
      <c r="M12" s="6">
        <v>0</v>
      </c>
      <c r="N12" s="6">
        <v>0</v>
      </c>
      <c r="O12" s="6">
        <v>5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5</v>
      </c>
      <c r="V12" s="6">
        <v>0</v>
      </c>
      <c r="W12" s="6">
        <v>0</v>
      </c>
      <c r="X12" s="6">
        <v>5</v>
      </c>
      <c r="Y12" s="6">
        <v>5</v>
      </c>
      <c r="Z12" s="23">
        <v>100</v>
      </c>
    </row>
    <row r="13" spans="1:26" ht="45" x14ac:dyDescent="0.25">
      <c r="A13" s="4">
        <v>13</v>
      </c>
      <c r="B13" s="4" t="s">
        <v>544</v>
      </c>
      <c r="C13" s="5" t="s">
        <v>552</v>
      </c>
      <c r="D13" s="6" t="s">
        <v>1</v>
      </c>
      <c r="E13" s="5" t="s">
        <v>553</v>
      </c>
      <c r="F13" s="5" t="s">
        <v>16</v>
      </c>
      <c r="G13" s="5" t="s">
        <v>73</v>
      </c>
      <c r="H13" s="6" t="s">
        <v>344</v>
      </c>
      <c r="I13" s="6" t="s">
        <v>5</v>
      </c>
      <c r="J13" s="6">
        <v>10</v>
      </c>
      <c r="K13" s="6">
        <v>5</v>
      </c>
      <c r="L13" s="6">
        <v>0</v>
      </c>
      <c r="M13" s="6">
        <v>0</v>
      </c>
      <c r="N13" s="6">
        <v>0</v>
      </c>
      <c r="O13" s="6">
        <v>5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15</v>
      </c>
      <c r="V13" s="6">
        <v>0</v>
      </c>
      <c r="W13" s="6">
        <v>0</v>
      </c>
      <c r="X13" s="6">
        <v>15</v>
      </c>
      <c r="Y13" s="6">
        <v>5</v>
      </c>
      <c r="Z13" s="23">
        <v>33.3333333333333</v>
      </c>
    </row>
    <row r="14" spans="1:26" ht="75" x14ac:dyDescent="0.25">
      <c r="A14" s="31"/>
      <c r="B14" s="31"/>
      <c r="C14" s="31"/>
      <c r="D14" s="31"/>
      <c r="E14" s="31"/>
      <c r="F14" s="31"/>
      <c r="G14" s="31"/>
      <c r="H14" s="31"/>
      <c r="I14" s="32"/>
      <c r="J14" s="1" t="s">
        <v>355</v>
      </c>
      <c r="K14" s="1" t="s">
        <v>356</v>
      </c>
      <c r="L14" s="1" t="s">
        <v>357</v>
      </c>
      <c r="M14" s="1" t="s">
        <v>358</v>
      </c>
      <c r="N14" s="1" t="s">
        <v>362</v>
      </c>
      <c r="O14" s="1" t="s">
        <v>359</v>
      </c>
      <c r="P14" s="1" t="s">
        <v>360</v>
      </c>
      <c r="Q14" s="1" t="s">
        <v>361</v>
      </c>
      <c r="R14" s="1" t="s">
        <v>363</v>
      </c>
      <c r="S14" s="1" t="s">
        <v>364</v>
      </c>
      <c r="T14" s="1" t="s">
        <v>365</v>
      </c>
      <c r="U14" s="1" t="s">
        <v>366</v>
      </c>
      <c r="V14" s="1" t="s">
        <v>367</v>
      </c>
      <c r="W14" s="1" t="s">
        <v>368</v>
      </c>
      <c r="X14" s="1" t="s">
        <v>369</v>
      </c>
      <c r="Y14" s="1" t="s">
        <v>370</v>
      </c>
      <c r="Z14" s="2" t="s">
        <v>371</v>
      </c>
    </row>
    <row r="15" spans="1:26" ht="24" x14ac:dyDescent="0.25">
      <c r="A15" s="34" t="s">
        <v>374</v>
      </c>
      <c r="B15" s="35"/>
      <c r="C15" s="35"/>
      <c r="D15" s="35"/>
      <c r="E15" s="35"/>
      <c r="F15" s="35"/>
      <c r="G15" s="35"/>
      <c r="H15" s="35"/>
      <c r="I15" s="36"/>
      <c r="J15" s="18">
        <f>SUM(J2:J13)</f>
        <v>115</v>
      </c>
      <c r="K15" s="18">
        <f t="shared" ref="K15:Y15" si="0">SUM(K2:K13)</f>
        <v>40</v>
      </c>
      <c r="L15" s="18">
        <f t="shared" si="0"/>
        <v>20</v>
      </c>
      <c r="M15" s="18">
        <f t="shared" si="0"/>
        <v>0</v>
      </c>
      <c r="N15" s="18">
        <f t="shared" si="0"/>
        <v>0</v>
      </c>
      <c r="O15" s="18">
        <f t="shared" si="0"/>
        <v>140</v>
      </c>
      <c r="P15" s="18">
        <f t="shared" si="0"/>
        <v>3</v>
      </c>
      <c r="Q15" s="18">
        <f t="shared" si="0"/>
        <v>26</v>
      </c>
      <c r="R15" s="18">
        <f t="shared" si="0"/>
        <v>0</v>
      </c>
      <c r="S15" s="18">
        <f t="shared" si="0"/>
        <v>0</v>
      </c>
      <c r="T15" s="18">
        <f t="shared" si="0"/>
        <v>0</v>
      </c>
      <c r="U15" s="18">
        <f t="shared" si="0"/>
        <v>255</v>
      </c>
      <c r="V15" s="18">
        <f t="shared" si="0"/>
        <v>0</v>
      </c>
      <c r="W15" s="18">
        <f t="shared" si="0"/>
        <v>0</v>
      </c>
      <c r="X15" s="18">
        <f t="shared" si="0"/>
        <v>255</v>
      </c>
      <c r="Y15" s="18">
        <f t="shared" si="0"/>
        <v>219</v>
      </c>
      <c r="Z15" s="28">
        <f>Y15/U15</f>
        <v>0.85882352941176465</v>
      </c>
    </row>
    <row r="16" spans="1:26" ht="24" x14ac:dyDescent="0.25">
      <c r="A16" s="34" t="s">
        <v>377</v>
      </c>
      <c r="B16" s="35"/>
      <c r="C16" s="35"/>
      <c r="D16" s="35"/>
      <c r="E16" s="35"/>
      <c r="F16" s="35"/>
      <c r="G16" s="35"/>
      <c r="H16" s="35"/>
      <c r="I16" s="36"/>
      <c r="J16" s="16">
        <f>SUM(J2:J3,J5:J6,J11:J12)</f>
        <v>51</v>
      </c>
      <c r="K16" s="16">
        <f t="shared" ref="K16:S16" si="1">SUM(K2:K3,K5:K6,K11:K12)</f>
        <v>16</v>
      </c>
      <c r="L16" s="16">
        <f t="shared" si="1"/>
        <v>0</v>
      </c>
      <c r="M16" s="16">
        <f>SUM(M2:M3,M5:M6,M11:M12)</f>
        <v>0</v>
      </c>
      <c r="N16" s="16">
        <f t="shared" si="1"/>
        <v>0</v>
      </c>
      <c r="O16" s="16">
        <f>SUM(O2:O3,O5:O6,O11:O12)</f>
        <v>107</v>
      </c>
      <c r="P16" s="16">
        <f t="shared" si="1"/>
        <v>0</v>
      </c>
      <c r="Q16" s="16">
        <f>SUM(Q2:Q3,Q5:Q6,Q11:Q12)</f>
        <v>10</v>
      </c>
      <c r="R16" s="16">
        <f t="shared" si="1"/>
        <v>0</v>
      </c>
      <c r="S16" s="16">
        <f t="shared" si="1"/>
        <v>0</v>
      </c>
      <c r="T16" s="16">
        <f>SUM(T2:T3,T5:T6,T11:T12)</f>
        <v>0</v>
      </c>
      <c r="U16" s="16">
        <f>SUM(U2:U3,U5:U6,U11:U12)</f>
        <v>158</v>
      </c>
      <c r="V16" s="16">
        <f t="shared" ref="V16:W16" si="2">SUM(V2:V3,V5:V6,V11:V12)</f>
        <v>0</v>
      </c>
      <c r="W16" s="16">
        <f t="shared" si="2"/>
        <v>0</v>
      </c>
      <c r="X16" s="16">
        <f>SUM(X2:X3,X5:X6,X11:X12)</f>
        <v>158</v>
      </c>
      <c r="Y16" s="16">
        <f>SUM(Y2:Y3,Y5:Y6,Y11:Y12)</f>
        <v>127</v>
      </c>
      <c r="Z16" s="29">
        <f t="shared" ref="Z16:Z22" si="3">Y16/U16</f>
        <v>0.80379746835443033</v>
      </c>
    </row>
    <row r="17" spans="1:26" ht="24" x14ac:dyDescent="0.25">
      <c r="A17" s="34" t="s">
        <v>378</v>
      </c>
      <c r="B17" s="35"/>
      <c r="C17" s="35"/>
      <c r="D17" s="35"/>
      <c r="E17" s="35"/>
      <c r="F17" s="35"/>
      <c r="G17" s="35"/>
      <c r="H17" s="35"/>
      <c r="I17" s="36"/>
      <c r="J17" s="16">
        <f>SUM(J9:J10,J13)</f>
        <v>28</v>
      </c>
      <c r="K17" s="16">
        <f t="shared" ref="K17:X17" si="4">SUM(K9:K10,K13)</f>
        <v>10</v>
      </c>
      <c r="L17" s="16">
        <f t="shared" si="4"/>
        <v>0</v>
      </c>
      <c r="M17" s="16">
        <f t="shared" si="4"/>
        <v>0</v>
      </c>
      <c r="N17" s="16">
        <f t="shared" si="4"/>
        <v>0</v>
      </c>
      <c r="O17" s="16">
        <f>SUM(O9:O10,O13)</f>
        <v>14</v>
      </c>
      <c r="P17" s="16">
        <f t="shared" si="4"/>
        <v>0</v>
      </c>
      <c r="Q17" s="16">
        <f t="shared" si="4"/>
        <v>0</v>
      </c>
      <c r="R17" s="16">
        <f t="shared" si="4"/>
        <v>0</v>
      </c>
      <c r="S17" s="16">
        <f t="shared" si="4"/>
        <v>0</v>
      </c>
      <c r="T17" s="16">
        <f>SUM(T9:T10,T13)</f>
        <v>0</v>
      </c>
      <c r="U17" s="16">
        <f t="shared" si="4"/>
        <v>42</v>
      </c>
      <c r="V17" s="16">
        <f t="shared" si="4"/>
        <v>0</v>
      </c>
      <c r="W17" s="16">
        <f t="shared" si="4"/>
        <v>0</v>
      </c>
      <c r="X17" s="16">
        <f t="shared" si="4"/>
        <v>42</v>
      </c>
      <c r="Y17" s="16">
        <f>SUM(Y9:Y10,Y13)</f>
        <v>37</v>
      </c>
      <c r="Z17" s="26">
        <f t="shared" si="3"/>
        <v>0.88095238095238093</v>
      </c>
    </row>
    <row r="18" spans="1:26" ht="24" x14ac:dyDescent="0.25">
      <c r="A18" s="34" t="s">
        <v>379</v>
      </c>
      <c r="B18" s="35"/>
      <c r="C18" s="35"/>
      <c r="D18" s="35"/>
      <c r="E18" s="35"/>
      <c r="F18" s="35"/>
      <c r="G18" s="35"/>
      <c r="H18" s="35"/>
      <c r="I18" s="36"/>
      <c r="J18" s="16">
        <f>SUM(J4,J7)</f>
        <v>20</v>
      </c>
      <c r="K18" s="16">
        <f t="shared" ref="K18:Y18" si="5">SUM(K4,K7)</f>
        <v>10</v>
      </c>
      <c r="L18" s="16">
        <f t="shared" si="5"/>
        <v>20</v>
      </c>
      <c r="M18" s="16">
        <f t="shared" si="5"/>
        <v>0</v>
      </c>
      <c r="N18" s="16">
        <f t="shared" si="5"/>
        <v>0</v>
      </c>
      <c r="O18" s="16">
        <f t="shared" si="5"/>
        <v>19</v>
      </c>
      <c r="P18" s="16">
        <f>SUM(P4,P7)</f>
        <v>3</v>
      </c>
      <c r="Q18" s="16">
        <f t="shared" si="5"/>
        <v>16</v>
      </c>
      <c r="R18" s="16">
        <f t="shared" si="5"/>
        <v>0</v>
      </c>
      <c r="S18" s="16">
        <f t="shared" si="5"/>
        <v>0</v>
      </c>
      <c r="T18" s="16">
        <f t="shared" si="5"/>
        <v>0</v>
      </c>
      <c r="U18" s="16">
        <f>SUM(U4,U7)</f>
        <v>39</v>
      </c>
      <c r="V18" s="16">
        <f t="shared" si="5"/>
        <v>0</v>
      </c>
      <c r="W18" s="16">
        <f t="shared" si="5"/>
        <v>0</v>
      </c>
      <c r="X18" s="16">
        <f t="shared" si="5"/>
        <v>39</v>
      </c>
      <c r="Y18" s="16">
        <f t="shared" si="5"/>
        <v>39</v>
      </c>
      <c r="Z18" s="26">
        <f t="shared" si="3"/>
        <v>1</v>
      </c>
    </row>
    <row r="19" spans="1:26" ht="24" x14ac:dyDescent="0.25">
      <c r="A19" s="34" t="s">
        <v>380</v>
      </c>
      <c r="B19" s="35"/>
      <c r="C19" s="35"/>
      <c r="D19" s="35"/>
      <c r="E19" s="35"/>
      <c r="F19" s="35"/>
      <c r="G19" s="35"/>
      <c r="H19" s="35"/>
      <c r="I19" s="36"/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26">
        <v>0</v>
      </c>
    </row>
    <row r="20" spans="1:26" ht="24" x14ac:dyDescent="0.25">
      <c r="A20" s="34" t="s">
        <v>381</v>
      </c>
      <c r="B20" s="35"/>
      <c r="C20" s="35"/>
      <c r="D20" s="35"/>
      <c r="E20" s="35"/>
      <c r="F20" s="35"/>
      <c r="G20" s="35"/>
      <c r="H20" s="35"/>
      <c r="I20" s="36"/>
      <c r="J20" s="16">
        <f>SUM(J8)</f>
        <v>16</v>
      </c>
      <c r="K20" s="16">
        <f t="shared" ref="K20:Y20" si="6">SUM(K8)</f>
        <v>4</v>
      </c>
      <c r="L20" s="16">
        <f t="shared" si="6"/>
        <v>0</v>
      </c>
      <c r="M20" s="16">
        <f t="shared" si="6"/>
        <v>0</v>
      </c>
      <c r="N20" s="16">
        <f t="shared" si="6"/>
        <v>0</v>
      </c>
      <c r="O20" s="16">
        <f t="shared" si="6"/>
        <v>0</v>
      </c>
      <c r="P20" s="16">
        <f t="shared" si="6"/>
        <v>0</v>
      </c>
      <c r="Q20" s="16">
        <f t="shared" si="6"/>
        <v>0</v>
      </c>
      <c r="R20" s="16">
        <f t="shared" si="6"/>
        <v>0</v>
      </c>
      <c r="S20" s="16">
        <f t="shared" si="6"/>
        <v>0</v>
      </c>
      <c r="T20" s="16">
        <f t="shared" si="6"/>
        <v>0</v>
      </c>
      <c r="U20" s="16">
        <f t="shared" si="6"/>
        <v>16</v>
      </c>
      <c r="V20" s="16">
        <f t="shared" si="6"/>
        <v>0</v>
      </c>
      <c r="W20" s="16">
        <f t="shared" si="6"/>
        <v>0</v>
      </c>
      <c r="X20" s="16">
        <f t="shared" si="6"/>
        <v>16</v>
      </c>
      <c r="Y20" s="16">
        <f t="shared" si="6"/>
        <v>16</v>
      </c>
      <c r="Z20" s="26">
        <f t="shared" si="3"/>
        <v>1</v>
      </c>
    </row>
    <row r="21" spans="1:26" ht="24" x14ac:dyDescent="0.25">
      <c r="A21" s="34" t="s">
        <v>382</v>
      </c>
      <c r="B21" s="35"/>
      <c r="C21" s="35"/>
      <c r="D21" s="35"/>
      <c r="E21" s="35"/>
      <c r="F21" s="35"/>
      <c r="G21" s="35"/>
      <c r="H21" s="35"/>
      <c r="I21" s="3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26">
        <v>0</v>
      </c>
    </row>
    <row r="22" spans="1:26" ht="21" x14ac:dyDescent="0.25">
      <c r="A22" s="37" t="s">
        <v>376</v>
      </c>
      <c r="B22" s="38"/>
      <c r="C22" s="38"/>
      <c r="D22" s="38"/>
      <c r="E22" s="38"/>
      <c r="F22" s="38"/>
      <c r="G22" s="38"/>
      <c r="H22" s="38"/>
      <c r="I22" s="39"/>
      <c r="J22" s="19">
        <f>SUM(J3:J3,J9:J12)</f>
        <v>30</v>
      </c>
      <c r="K22" s="19">
        <f>SUM(K3:K3,K9:K12)</f>
        <v>9</v>
      </c>
      <c r="L22" s="19">
        <f>SUM(L3:L3,L9:L12)</f>
        <v>0</v>
      </c>
      <c r="M22" s="19">
        <f>SUM(M3:M3,M9:M12)</f>
        <v>0</v>
      </c>
      <c r="N22" s="19">
        <f>SUM(N3:N3,N9:N12)</f>
        <v>0</v>
      </c>
      <c r="O22" s="19">
        <f>SUM(O3:O3,O9:O12)</f>
        <v>15</v>
      </c>
      <c r="P22" s="19">
        <f>SUM(P3:P3,P9:P12)</f>
        <v>0</v>
      </c>
      <c r="Q22" s="19">
        <f>SUM(Q3:Q3,Q9:Q12)</f>
        <v>0</v>
      </c>
      <c r="R22" s="19">
        <f>SUM(R3:R3,R9:R12)</f>
        <v>0</v>
      </c>
      <c r="S22" s="19">
        <f>SUM(S3:S3,S9:S12)</f>
        <v>0</v>
      </c>
      <c r="T22" s="19">
        <f>SUM(T3:T3,T9:T12)</f>
        <v>0</v>
      </c>
      <c r="U22" s="19">
        <f>SUM(U3:U3,U9:U12)</f>
        <v>45</v>
      </c>
      <c r="V22" s="19">
        <f>SUM(V3:V3,V9:V12)</f>
        <v>0</v>
      </c>
      <c r="W22" s="19">
        <f>SUM(W3:W3,W9:W12)</f>
        <v>0</v>
      </c>
      <c r="X22" s="19">
        <f>SUM(X3:X3,X9:X12)</f>
        <v>45</v>
      </c>
      <c r="Y22" s="19">
        <f>SUM(Y3:Y3,Y9:Y12)</f>
        <v>48</v>
      </c>
      <c r="Z22" s="29">
        <f t="shared" si="3"/>
        <v>1.0666666666666667</v>
      </c>
    </row>
    <row r="23" spans="1:26" ht="21" x14ac:dyDescent="0.25">
      <c r="A23" s="37" t="s">
        <v>383</v>
      </c>
      <c r="B23" s="38"/>
      <c r="C23" s="38"/>
      <c r="D23" s="38"/>
      <c r="E23" s="38"/>
      <c r="F23" s="38"/>
      <c r="G23" s="38"/>
      <c r="H23" s="38"/>
      <c r="I23" s="39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26">
        <v>0</v>
      </c>
    </row>
  </sheetData>
  <mergeCells count="10">
    <mergeCell ref="A19:I19"/>
    <mergeCell ref="A20:I20"/>
    <mergeCell ref="A21:I21"/>
    <mergeCell ref="A22:I22"/>
    <mergeCell ref="A23:I23"/>
    <mergeCell ref="A15:I15"/>
    <mergeCell ref="A16:I16"/>
    <mergeCell ref="A17:I17"/>
    <mergeCell ref="A18:I18"/>
    <mergeCell ref="A14:I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362BF-2BFD-4C53-9969-2BCD449D3108}">
  <sheetPr>
    <tabColor theme="9" tint="0.79998168889431442"/>
  </sheetPr>
  <dimension ref="A1:AA15"/>
  <sheetViews>
    <sheetView topLeftCell="M2" workbookViewId="0">
      <selection activeCell="Z16" sqref="Z16"/>
    </sheetView>
  </sheetViews>
  <sheetFormatPr defaultColWidth="9" defaultRowHeight="15" x14ac:dyDescent="0.25"/>
  <cols>
    <col min="1" max="2" width="9" style="11"/>
    <col min="3" max="3" width="19.140625" style="11" customWidth="1"/>
    <col min="4" max="4" width="16.85546875" style="11" customWidth="1"/>
    <col min="5" max="5" width="20.5703125" style="11" customWidth="1"/>
    <col min="6" max="6" width="21.5703125" style="11" customWidth="1"/>
    <col min="7" max="7" width="21.140625" style="11" customWidth="1"/>
    <col min="8" max="8" width="17.85546875" style="11" customWidth="1"/>
    <col min="9" max="9" width="20.28515625" style="11" customWidth="1"/>
    <col min="10" max="10" width="23.7109375" style="11" customWidth="1"/>
    <col min="11" max="11" width="22" style="11" customWidth="1"/>
    <col min="12" max="13" width="23.42578125" style="11" customWidth="1"/>
    <col min="14" max="14" width="22.7109375" style="11" customWidth="1"/>
    <col min="15" max="15" width="21.5703125" style="11" customWidth="1"/>
    <col min="16" max="16" width="22.28515625" style="11" customWidth="1"/>
    <col min="17" max="17" width="21.28515625" style="11" customWidth="1"/>
    <col min="18" max="18" width="19.5703125" style="11" customWidth="1"/>
    <col min="19" max="19" width="22.140625" style="11" customWidth="1"/>
    <col min="20" max="20" width="23.28515625" style="11" customWidth="1"/>
    <col min="21" max="21" width="16.140625" style="11" customWidth="1"/>
    <col min="22" max="24" width="9" style="11"/>
    <col min="25" max="25" width="16.5703125" style="11" customWidth="1"/>
    <col min="26" max="26" width="19.42578125" style="11" customWidth="1"/>
    <col min="27" max="16384" width="9" style="11"/>
  </cols>
  <sheetData>
    <row r="1" spans="1:27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7" ht="30" x14ac:dyDescent="0.25">
      <c r="A2" s="12">
        <v>14</v>
      </c>
      <c r="B2" s="12" t="s">
        <v>560</v>
      </c>
      <c r="C2" s="10" t="s">
        <v>545</v>
      </c>
      <c r="D2" s="10" t="s">
        <v>70</v>
      </c>
      <c r="E2" s="10" t="s">
        <v>548</v>
      </c>
      <c r="F2" s="10" t="s">
        <v>3</v>
      </c>
      <c r="G2" s="10" t="s">
        <v>72</v>
      </c>
      <c r="H2" s="10" t="s">
        <v>344</v>
      </c>
      <c r="I2" s="10" t="s">
        <v>5</v>
      </c>
      <c r="J2" s="10">
        <v>15</v>
      </c>
      <c r="K2" s="10">
        <v>3</v>
      </c>
      <c r="L2" s="10">
        <v>0</v>
      </c>
      <c r="M2" s="10">
        <v>0</v>
      </c>
      <c r="N2" s="10">
        <v>0</v>
      </c>
      <c r="O2" s="10">
        <v>15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30</v>
      </c>
      <c r="V2" s="10">
        <v>0</v>
      </c>
      <c r="W2" s="10">
        <v>0</v>
      </c>
      <c r="X2" s="10">
        <v>30</v>
      </c>
      <c r="Y2" s="10">
        <v>7</v>
      </c>
      <c r="Z2" s="13">
        <v>23.3333333333333</v>
      </c>
    </row>
    <row r="3" spans="1:27" ht="30" x14ac:dyDescent="0.25">
      <c r="A3" s="12">
        <v>14</v>
      </c>
      <c r="B3" s="12" t="s">
        <v>561</v>
      </c>
      <c r="C3" s="10" t="s">
        <v>66</v>
      </c>
      <c r="D3" s="10" t="s">
        <v>1</v>
      </c>
      <c r="E3" s="10" t="s">
        <v>67</v>
      </c>
      <c r="F3" s="10" t="s">
        <v>3</v>
      </c>
      <c r="G3" s="10" t="s">
        <v>4</v>
      </c>
      <c r="H3" s="10" t="s">
        <v>345</v>
      </c>
      <c r="I3" s="10" t="s">
        <v>5</v>
      </c>
      <c r="J3" s="10">
        <v>28</v>
      </c>
      <c r="K3" s="10">
        <v>5</v>
      </c>
      <c r="L3" s="10">
        <v>0</v>
      </c>
      <c r="M3" s="10">
        <v>0</v>
      </c>
      <c r="N3" s="10">
        <v>0</v>
      </c>
      <c r="O3" s="10">
        <v>40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68</v>
      </c>
      <c r="V3" s="10">
        <v>0</v>
      </c>
      <c r="W3" s="10">
        <v>0</v>
      </c>
      <c r="X3" s="10">
        <v>68</v>
      </c>
      <c r="Y3" s="10">
        <v>63</v>
      </c>
      <c r="Z3" s="13">
        <v>92.647058823529406</v>
      </c>
    </row>
    <row r="4" spans="1:27" ht="30" x14ac:dyDescent="0.25">
      <c r="A4" s="12">
        <v>14</v>
      </c>
      <c r="B4" s="12" t="s">
        <v>561</v>
      </c>
      <c r="C4" s="10" t="s">
        <v>94</v>
      </c>
      <c r="D4" s="10" t="s">
        <v>1</v>
      </c>
      <c r="E4" s="10" t="s">
        <v>95</v>
      </c>
      <c r="F4" s="10" t="s">
        <v>8</v>
      </c>
      <c r="G4" s="10" t="s">
        <v>4</v>
      </c>
      <c r="H4" s="10" t="s">
        <v>345</v>
      </c>
      <c r="I4" s="10" t="s">
        <v>5</v>
      </c>
      <c r="J4" s="10">
        <v>17</v>
      </c>
      <c r="K4" s="10">
        <v>8</v>
      </c>
      <c r="L4" s="10">
        <v>17</v>
      </c>
      <c r="M4" s="10">
        <v>0</v>
      </c>
      <c r="N4" s="10">
        <v>0</v>
      </c>
      <c r="O4" s="10">
        <v>20</v>
      </c>
      <c r="P4" s="10">
        <v>20</v>
      </c>
      <c r="Q4" s="10">
        <v>0</v>
      </c>
      <c r="R4" s="10">
        <v>0</v>
      </c>
      <c r="S4" s="10">
        <v>0</v>
      </c>
      <c r="T4" s="10">
        <v>0</v>
      </c>
      <c r="U4" s="10">
        <v>37</v>
      </c>
      <c r="V4" s="10">
        <v>0</v>
      </c>
      <c r="W4" s="10">
        <v>0</v>
      </c>
      <c r="X4" s="10">
        <v>37</v>
      </c>
      <c r="Y4" s="10">
        <v>26</v>
      </c>
      <c r="Z4" s="13">
        <v>70.270270270270203</v>
      </c>
    </row>
    <row r="5" spans="1:27" ht="45" x14ac:dyDescent="0.25">
      <c r="A5" s="12">
        <v>14</v>
      </c>
      <c r="B5" s="12" t="s">
        <v>561</v>
      </c>
      <c r="C5" s="10" t="s">
        <v>94</v>
      </c>
      <c r="D5" s="10" t="s">
        <v>1</v>
      </c>
      <c r="E5" s="10" t="s">
        <v>264</v>
      </c>
      <c r="F5" s="10" t="s">
        <v>8</v>
      </c>
      <c r="G5" s="10" t="s">
        <v>4</v>
      </c>
      <c r="H5" s="10" t="s">
        <v>345</v>
      </c>
      <c r="I5" s="10" t="s">
        <v>25</v>
      </c>
      <c r="J5" s="10">
        <v>39</v>
      </c>
      <c r="K5" s="10">
        <v>12</v>
      </c>
      <c r="L5" s="10">
        <v>0</v>
      </c>
      <c r="M5" s="10">
        <v>0</v>
      </c>
      <c r="N5" s="10">
        <v>0</v>
      </c>
      <c r="O5" s="10">
        <v>47</v>
      </c>
      <c r="P5" s="10">
        <v>16</v>
      </c>
      <c r="Q5" s="10">
        <v>0</v>
      </c>
      <c r="R5" s="10">
        <v>0</v>
      </c>
      <c r="S5" s="10">
        <v>0</v>
      </c>
      <c r="T5" s="10">
        <v>0</v>
      </c>
      <c r="U5" s="10">
        <v>86</v>
      </c>
      <c r="V5" s="10">
        <v>0</v>
      </c>
      <c r="W5" s="10">
        <v>0</v>
      </c>
      <c r="X5" s="10">
        <v>86</v>
      </c>
      <c r="Y5" s="10">
        <v>76</v>
      </c>
      <c r="Z5" s="13">
        <v>88.3720930232558</v>
      </c>
    </row>
    <row r="6" spans="1:27" ht="75" x14ac:dyDescent="0.25">
      <c r="A6" s="31"/>
      <c r="B6" s="31"/>
      <c r="C6" s="31"/>
      <c r="D6" s="31"/>
      <c r="E6" s="31"/>
      <c r="F6" s="31"/>
      <c r="G6" s="31"/>
      <c r="H6" s="31"/>
      <c r="I6" s="32"/>
      <c r="J6" s="1" t="s">
        <v>355</v>
      </c>
      <c r="K6" s="1" t="s">
        <v>356</v>
      </c>
      <c r="L6" s="1" t="s">
        <v>357</v>
      </c>
      <c r="M6" s="1" t="s">
        <v>358</v>
      </c>
      <c r="N6" s="1" t="s">
        <v>362</v>
      </c>
      <c r="O6" s="1" t="s">
        <v>359</v>
      </c>
      <c r="P6" s="1" t="s">
        <v>360</v>
      </c>
      <c r="Q6" s="1" t="s">
        <v>361</v>
      </c>
      <c r="R6" s="1" t="s">
        <v>363</v>
      </c>
      <c r="S6" s="1" t="s">
        <v>364</v>
      </c>
      <c r="T6" s="1" t="s">
        <v>365</v>
      </c>
      <c r="U6" s="1" t="s">
        <v>366</v>
      </c>
      <c r="V6" s="1" t="s">
        <v>367</v>
      </c>
      <c r="W6" s="1" t="s">
        <v>368</v>
      </c>
      <c r="X6" s="1" t="s">
        <v>369</v>
      </c>
      <c r="Y6" s="1" t="s">
        <v>370</v>
      </c>
      <c r="Z6" s="2" t="s">
        <v>371</v>
      </c>
    </row>
    <row r="7" spans="1:27" ht="24" x14ac:dyDescent="0.25">
      <c r="A7" s="34" t="s">
        <v>374</v>
      </c>
      <c r="B7" s="35"/>
      <c r="C7" s="35"/>
      <c r="D7" s="35"/>
      <c r="E7" s="35"/>
      <c r="F7" s="35"/>
      <c r="G7" s="35"/>
      <c r="H7" s="35"/>
      <c r="I7" s="36"/>
      <c r="J7" s="18">
        <f>SUM(J2:J5)</f>
        <v>99</v>
      </c>
      <c r="K7" s="18">
        <f t="shared" ref="K7:Y7" si="0">SUM(K2:K5)</f>
        <v>28</v>
      </c>
      <c r="L7" s="18">
        <f t="shared" si="0"/>
        <v>17</v>
      </c>
      <c r="M7" s="18">
        <f t="shared" si="0"/>
        <v>0</v>
      </c>
      <c r="N7" s="18">
        <f t="shared" si="0"/>
        <v>0</v>
      </c>
      <c r="O7" s="18">
        <f t="shared" si="0"/>
        <v>122</v>
      </c>
      <c r="P7" s="18">
        <f t="shared" si="0"/>
        <v>36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0</v>
      </c>
      <c r="U7" s="18">
        <f t="shared" si="0"/>
        <v>221</v>
      </c>
      <c r="V7" s="18">
        <f t="shared" si="0"/>
        <v>0</v>
      </c>
      <c r="W7" s="18">
        <f t="shared" si="0"/>
        <v>0</v>
      </c>
      <c r="X7" s="18">
        <f t="shared" si="0"/>
        <v>221</v>
      </c>
      <c r="Y7" s="18">
        <f t="shared" si="0"/>
        <v>172</v>
      </c>
      <c r="Z7" s="28">
        <f>Y7/U7</f>
        <v>0.77828054298642535</v>
      </c>
    </row>
    <row r="8" spans="1:27" ht="24" x14ac:dyDescent="0.25">
      <c r="A8" s="34" t="s">
        <v>377</v>
      </c>
      <c r="B8" s="35"/>
      <c r="C8" s="35"/>
      <c r="D8" s="35"/>
      <c r="E8" s="35"/>
      <c r="F8" s="35"/>
      <c r="G8" s="35"/>
      <c r="H8" s="35"/>
      <c r="I8" s="36"/>
      <c r="J8" s="16">
        <f>SUM(J2:J3)</f>
        <v>43</v>
      </c>
      <c r="K8" s="16">
        <f t="shared" ref="K8:Y8" si="1">SUM(K2:K3)</f>
        <v>8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16">
        <f t="shared" si="1"/>
        <v>55</v>
      </c>
      <c r="P8" s="16">
        <f t="shared" si="1"/>
        <v>0</v>
      </c>
      <c r="Q8" s="16">
        <f t="shared" si="1"/>
        <v>0</v>
      </c>
      <c r="R8" s="16">
        <f t="shared" si="1"/>
        <v>0</v>
      </c>
      <c r="S8" s="16">
        <f t="shared" si="1"/>
        <v>0</v>
      </c>
      <c r="T8" s="16">
        <f t="shared" si="1"/>
        <v>0</v>
      </c>
      <c r="U8" s="16">
        <f t="shared" si="1"/>
        <v>98</v>
      </c>
      <c r="V8" s="16">
        <f t="shared" si="1"/>
        <v>0</v>
      </c>
      <c r="W8" s="16">
        <f t="shared" si="1"/>
        <v>0</v>
      </c>
      <c r="X8" s="16">
        <f t="shared" si="1"/>
        <v>98</v>
      </c>
      <c r="Y8" s="16">
        <f t="shared" si="1"/>
        <v>70</v>
      </c>
      <c r="Z8" s="29">
        <f t="shared" ref="Z8:Z15" si="2">Y8/U8</f>
        <v>0.7142857142857143</v>
      </c>
    </row>
    <row r="9" spans="1:27" ht="24" x14ac:dyDescent="0.25">
      <c r="A9" s="34" t="s">
        <v>378</v>
      </c>
      <c r="B9" s="35"/>
      <c r="C9" s="35"/>
      <c r="D9" s="35"/>
      <c r="E9" s="35"/>
      <c r="F9" s="35"/>
      <c r="G9" s="35"/>
      <c r="H9" s="35"/>
      <c r="I9" s="3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26">
        <v>0</v>
      </c>
    </row>
    <row r="10" spans="1:27" ht="24" x14ac:dyDescent="0.25">
      <c r="A10" s="34" t="s">
        <v>379</v>
      </c>
      <c r="B10" s="35"/>
      <c r="C10" s="35"/>
      <c r="D10" s="35"/>
      <c r="E10" s="35"/>
      <c r="F10" s="35"/>
      <c r="G10" s="35"/>
      <c r="H10" s="35"/>
      <c r="I10" s="36"/>
      <c r="J10" s="16">
        <f>SUM(J4:J5)</f>
        <v>56</v>
      </c>
      <c r="K10" s="16">
        <f>SUM(K4:K5)</f>
        <v>20</v>
      </c>
      <c r="L10" s="16">
        <f t="shared" ref="K10:Y10" si="3">SUM(L4:L5)</f>
        <v>17</v>
      </c>
      <c r="M10" s="16">
        <f t="shared" si="3"/>
        <v>0</v>
      </c>
      <c r="N10" s="16">
        <f t="shared" si="3"/>
        <v>0</v>
      </c>
      <c r="O10" s="16">
        <f t="shared" si="3"/>
        <v>67</v>
      </c>
      <c r="P10" s="16">
        <f>SUM(P4:P5)</f>
        <v>36</v>
      </c>
      <c r="Q10" s="16">
        <f t="shared" si="3"/>
        <v>0</v>
      </c>
      <c r="R10" s="16">
        <f t="shared" si="3"/>
        <v>0</v>
      </c>
      <c r="S10" s="16">
        <f t="shared" si="3"/>
        <v>0</v>
      </c>
      <c r="T10" s="16">
        <f t="shared" si="3"/>
        <v>0</v>
      </c>
      <c r="U10" s="16">
        <f t="shared" si="3"/>
        <v>123</v>
      </c>
      <c r="V10" s="16">
        <f t="shared" si="3"/>
        <v>0</v>
      </c>
      <c r="W10" s="16">
        <f t="shared" si="3"/>
        <v>0</v>
      </c>
      <c r="X10" s="16">
        <f t="shared" si="3"/>
        <v>123</v>
      </c>
      <c r="Y10" s="16">
        <f t="shared" si="3"/>
        <v>102</v>
      </c>
      <c r="Z10" s="26">
        <f t="shared" si="2"/>
        <v>0.82926829268292679</v>
      </c>
      <c r="AA10" s="20"/>
    </row>
    <row r="11" spans="1:27" ht="24" x14ac:dyDescent="0.25">
      <c r="A11" s="34" t="s">
        <v>380</v>
      </c>
      <c r="B11" s="35"/>
      <c r="C11" s="35"/>
      <c r="D11" s="35"/>
      <c r="E11" s="35"/>
      <c r="F11" s="35"/>
      <c r="G11" s="35"/>
      <c r="H11" s="35"/>
      <c r="I11" s="3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26">
        <v>0</v>
      </c>
    </row>
    <row r="12" spans="1:27" ht="24" x14ac:dyDescent="0.25">
      <c r="A12" s="34" t="s">
        <v>381</v>
      </c>
      <c r="B12" s="35"/>
      <c r="C12" s="35"/>
      <c r="D12" s="35"/>
      <c r="E12" s="35"/>
      <c r="F12" s="35"/>
      <c r="G12" s="35"/>
      <c r="H12" s="35"/>
      <c r="I12" s="3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26">
        <v>0</v>
      </c>
    </row>
    <row r="13" spans="1:27" ht="24" x14ac:dyDescent="0.25">
      <c r="A13" s="34" t="s">
        <v>382</v>
      </c>
      <c r="B13" s="35"/>
      <c r="C13" s="35"/>
      <c r="D13" s="35"/>
      <c r="E13" s="35"/>
      <c r="F13" s="35"/>
      <c r="G13" s="35"/>
      <c r="H13" s="35"/>
      <c r="I13" s="3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26">
        <v>0</v>
      </c>
    </row>
    <row r="14" spans="1:27" ht="21" x14ac:dyDescent="0.25">
      <c r="A14" s="37" t="s">
        <v>376</v>
      </c>
      <c r="B14" s="38"/>
      <c r="C14" s="38"/>
      <c r="D14" s="38"/>
      <c r="E14" s="38"/>
      <c r="F14" s="38"/>
      <c r="G14" s="38"/>
      <c r="H14" s="38"/>
      <c r="I14" s="39"/>
      <c r="J14" s="16">
        <f>J2</f>
        <v>15</v>
      </c>
      <c r="K14" s="16">
        <f t="shared" ref="K14:Y14" si="4">K2</f>
        <v>3</v>
      </c>
      <c r="L14" s="16">
        <f t="shared" si="4"/>
        <v>0</v>
      </c>
      <c r="M14" s="16">
        <f t="shared" si="4"/>
        <v>0</v>
      </c>
      <c r="N14" s="16">
        <f t="shared" si="4"/>
        <v>0</v>
      </c>
      <c r="O14" s="16">
        <f t="shared" si="4"/>
        <v>15</v>
      </c>
      <c r="P14" s="16">
        <f t="shared" si="4"/>
        <v>0</v>
      </c>
      <c r="Q14" s="16">
        <f t="shared" si="4"/>
        <v>0</v>
      </c>
      <c r="R14" s="16">
        <f t="shared" si="4"/>
        <v>0</v>
      </c>
      <c r="S14" s="16">
        <f t="shared" si="4"/>
        <v>0</v>
      </c>
      <c r="T14" s="16">
        <f t="shared" si="4"/>
        <v>0</v>
      </c>
      <c r="U14" s="16">
        <f t="shared" si="4"/>
        <v>30</v>
      </c>
      <c r="V14" s="16">
        <f t="shared" si="4"/>
        <v>0</v>
      </c>
      <c r="W14" s="16">
        <f t="shared" si="4"/>
        <v>0</v>
      </c>
      <c r="X14" s="16">
        <f t="shared" si="4"/>
        <v>30</v>
      </c>
      <c r="Y14" s="16">
        <f t="shared" si="4"/>
        <v>7</v>
      </c>
      <c r="Z14" s="26">
        <f t="shared" si="2"/>
        <v>0.23333333333333334</v>
      </c>
    </row>
    <row r="15" spans="1:27" ht="21" x14ac:dyDescent="0.25">
      <c r="A15" s="37" t="s">
        <v>383</v>
      </c>
      <c r="B15" s="38"/>
      <c r="C15" s="38"/>
      <c r="D15" s="38"/>
      <c r="E15" s="38"/>
      <c r="F15" s="38"/>
      <c r="G15" s="38"/>
      <c r="H15" s="38"/>
      <c r="I15" s="39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26">
        <v>0</v>
      </c>
    </row>
  </sheetData>
  <mergeCells count="10">
    <mergeCell ref="A11:I11"/>
    <mergeCell ref="A12:I12"/>
    <mergeCell ref="A13:I13"/>
    <mergeCell ref="A14:I14"/>
    <mergeCell ref="A15:I15"/>
    <mergeCell ref="A7:I7"/>
    <mergeCell ref="A8:I8"/>
    <mergeCell ref="A9:I9"/>
    <mergeCell ref="A10:I10"/>
    <mergeCell ref="A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F5AE-C7AC-4B65-A073-07D9040EBE10}">
  <sheetPr>
    <tabColor theme="9" tint="0.79998168889431442"/>
  </sheetPr>
  <dimension ref="A1:Z30"/>
  <sheetViews>
    <sheetView topLeftCell="C17" zoomScaleNormal="100" workbookViewId="0">
      <selection activeCell="J30" sqref="J30"/>
    </sheetView>
  </sheetViews>
  <sheetFormatPr defaultColWidth="9" defaultRowHeight="15" x14ac:dyDescent="0.25"/>
  <cols>
    <col min="1" max="1" width="9" style="11"/>
    <col min="2" max="2" width="13.42578125" style="11" customWidth="1"/>
    <col min="3" max="3" width="28.85546875" style="11" customWidth="1"/>
    <col min="4" max="4" width="15.85546875" style="11" customWidth="1"/>
    <col min="5" max="5" width="43" style="11" customWidth="1"/>
    <col min="6" max="6" width="15.28515625" style="11" bestFit="1" customWidth="1"/>
    <col min="7" max="7" width="19.85546875" style="11" customWidth="1"/>
    <col min="8" max="8" width="13.28515625" style="11" customWidth="1"/>
    <col min="9" max="9" width="22" style="11" customWidth="1"/>
    <col min="10" max="10" width="20" style="11" customWidth="1"/>
    <col min="11" max="11" width="24.140625" style="11" customWidth="1"/>
    <col min="12" max="12" width="23.140625" style="11" customWidth="1"/>
    <col min="13" max="13" width="20.28515625" style="11" customWidth="1"/>
    <col min="14" max="14" width="14.7109375" style="11" customWidth="1"/>
    <col min="15" max="15" width="19.140625" style="11" customWidth="1"/>
    <col min="16" max="16" width="19" style="11" customWidth="1"/>
    <col min="17" max="17" width="17.42578125" style="11" customWidth="1"/>
    <col min="18" max="18" width="17" style="11" customWidth="1"/>
    <col min="19" max="19" width="21.5703125" style="11" customWidth="1"/>
    <col min="20" max="20" width="12.28515625" style="11" customWidth="1"/>
    <col min="21" max="21" width="12.7109375" style="11" customWidth="1"/>
    <col min="22" max="24" width="9" style="11"/>
    <col min="25" max="25" width="12.5703125" style="11" customWidth="1"/>
    <col min="26" max="26" width="13.28515625" style="11" customWidth="1"/>
    <col min="27" max="16384" width="9" style="11"/>
  </cols>
  <sheetData>
    <row r="1" spans="1:26" ht="10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45" x14ac:dyDescent="0.25">
      <c r="A2" s="4">
        <v>1</v>
      </c>
      <c r="B2" s="4" t="s">
        <v>384</v>
      </c>
      <c r="C2" s="5" t="s">
        <v>23</v>
      </c>
      <c r="D2" s="6" t="s">
        <v>1</v>
      </c>
      <c r="E2" s="5" t="s">
        <v>24</v>
      </c>
      <c r="F2" s="5" t="s">
        <v>8</v>
      </c>
      <c r="G2" s="5" t="s">
        <v>4</v>
      </c>
      <c r="H2" s="6" t="s">
        <v>345</v>
      </c>
      <c r="I2" s="6" t="s">
        <v>25</v>
      </c>
      <c r="J2" s="6">
        <v>27</v>
      </c>
      <c r="K2" s="6">
        <v>9</v>
      </c>
      <c r="L2" s="6">
        <v>0</v>
      </c>
      <c r="M2" s="6">
        <v>0</v>
      </c>
      <c r="N2" s="6">
        <v>0</v>
      </c>
      <c r="O2" s="6">
        <v>13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40</v>
      </c>
      <c r="V2" s="6">
        <v>0</v>
      </c>
      <c r="W2" s="6">
        <v>0</v>
      </c>
      <c r="X2" s="6">
        <v>40</v>
      </c>
      <c r="Y2" s="6">
        <v>45</v>
      </c>
      <c r="Z2" s="23">
        <v>112.5</v>
      </c>
    </row>
    <row r="3" spans="1:26" ht="45" x14ac:dyDescent="0.25">
      <c r="A3" s="4">
        <v>1</v>
      </c>
      <c r="B3" s="4" t="s">
        <v>385</v>
      </c>
      <c r="C3" s="5" t="s">
        <v>51</v>
      </c>
      <c r="D3" s="6" t="s">
        <v>1</v>
      </c>
      <c r="E3" s="5" t="s">
        <v>52</v>
      </c>
      <c r="F3" s="5" t="s">
        <v>3</v>
      </c>
      <c r="G3" s="5" t="s">
        <v>4</v>
      </c>
      <c r="H3" s="6" t="s">
        <v>345</v>
      </c>
      <c r="I3" s="6" t="s">
        <v>5</v>
      </c>
      <c r="J3" s="6">
        <v>28</v>
      </c>
      <c r="K3" s="6">
        <v>7</v>
      </c>
      <c r="L3" s="6">
        <v>0</v>
      </c>
      <c r="M3" s="6">
        <v>28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28</v>
      </c>
      <c r="V3" s="6">
        <v>0</v>
      </c>
      <c r="W3" s="6">
        <v>0</v>
      </c>
      <c r="X3" s="6">
        <v>28</v>
      </c>
      <c r="Y3" s="6">
        <v>16</v>
      </c>
      <c r="Z3" s="23">
        <v>57.142857142857103</v>
      </c>
    </row>
    <row r="4" spans="1:26" ht="45" x14ac:dyDescent="0.25">
      <c r="A4" s="4">
        <v>1</v>
      </c>
      <c r="B4" s="4" t="s">
        <v>384</v>
      </c>
      <c r="C4" s="5" t="s">
        <v>64</v>
      </c>
      <c r="D4" s="6" t="s">
        <v>1</v>
      </c>
      <c r="E4" s="5" t="s">
        <v>65</v>
      </c>
      <c r="F4" s="5" t="s">
        <v>3</v>
      </c>
      <c r="G4" s="5" t="s">
        <v>4</v>
      </c>
      <c r="H4" s="6" t="s">
        <v>345</v>
      </c>
      <c r="I4" s="6" t="s">
        <v>5</v>
      </c>
      <c r="J4" s="6">
        <v>7</v>
      </c>
      <c r="K4" s="6">
        <v>3</v>
      </c>
      <c r="L4" s="6">
        <v>0</v>
      </c>
      <c r="M4" s="6">
        <v>0</v>
      </c>
      <c r="N4" s="6">
        <v>0</v>
      </c>
      <c r="O4" s="6">
        <v>3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10</v>
      </c>
      <c r="V4" s="6">
        <v>0</v>
      </c>
      <c r="W4" s="6">
        <v>0</v>
      </c>
      <c r="X4" s="6">
        <v>10</v>
      </c>
      <c r="Y4" s="6">
        <v>2</v>
      </c>
      <c r="Z4" s="23">
        <v>20</v>
      </c>
    </row>
    <row r="5" spans="1:26" ht="45" x14ac:dyDescent="0.25">
      <c r="A5" s="4">
        <v>1</v>
      </c>
      <c r="B5" s="4" t="s">
        <v>384</v>
      </c>
      <c r="C5" s="5" t="s">
        <v>387</v>
      </c>
      <c r="D5" s="6" t="s">
        <v>70</v>
      </c>
      <c r="E5" s="5" t="s">
        <v>389</v>
      </c>
      <c r="F5" s="5" t="s">
        <v>3</v>
      </c>
      <c r="G5" s="5" t="s">
        <v>72</v>
      </c>
      <c r="H5" s="6" t="s">
        <v>344</v>
      </c>
      <c r="I5" s="6" t="s">
        <v>5</v>
      </c>
      <c r="J5" s="6">
        <v>42</v>
      </c>
      <c r="K5" s="6">
        <v>12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42</v>
      </c>
      <c r="V5" s="6">
        <v>0</v>
      </c>
      <c r="W5" s="6">
        <v>0</v>
      </c>
      <c r="X5" s="6">
        <v>42</v>
      </c>
      <c r="Y5" s="6">
        <v>6</v>
      </c>
      <c r="Z5" s="23">
        <v>14.285714285714199</v>
      </c>
    </row>
    <row r="6" spans="1:26" ht="45" x14ac:dyDescent="0.25">
      <c r="A6" s="4">
        <v>1</v>
      </c>
      <c r="B6" s="4" t="s">
        <v>386</v>
      </c>
      <c r="C6" s="5" t="s">
        <v>429</v>
      </c>
      <c r="D6" s="6" t="s">
        <v>70</v>
      </c>
      <c r="E6" s="5" t="s">
        <v>388</v>
      </c>
      <c r="F6" s="5" t="s">
        <v>3</v>
      </c>
      <c r="G6" s="5" t="s">
        <v>72</v>
      </c>
      <c r="H6" s="6" t="s">
        <v>344</v>
      </c>
      <c r="I6" s="6" t="s">
        <v>5</v>
      </c>
      <c r="J6" s="6">
        <v>16</v>
      </c>
      <c r="K6" s="6">
        <v>5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16</v>
      </c>
      <c r="V6" s="6">
        <v>0</v>
      </c>
      <c r="W6" s="6">
        <v>0</v>
      </c>
      <c r="X6" s="6">
        <v>16</v>
      </c>
      <c r="Y6" s="6">
        <v>3</v>
      </c>
      <c r="Z6" s="23">
        <v>18.75</v>
      </c>
    </row>
    <row r="7" spans="1:26" ht="45" x14ac:dyDescent="0.25">
      <c r="A7" s="4">
        <v>1</v>
      </c>
      <c r="B7" s="4" t="s">
        <v>384</v>
      </c>
      <c r="C7" s="5" t="s">
        <v>76</v>
      </c>
      <c r="D7" s="6" t="s">
        <v>1</v>
      </c>
      <c r="E7" s="5" t="s">
        <v>77</v>
      </c>
      <c r="F7" s="5" t="s">
        <v>8</v>
      </c>
      <c r="G7" s="5" t="s">
        <v>4</v>
      </c>
      <c r="H7" s="6" t="s">
        <v>345</v>
      </c>
      <c r="I7" s="6" t="s">
        <v>25</v>
      </c>
      <c r="J7" s="6">
        <v>50</v>
      </c>
      <c r="K7" s="6">
        <v>22</v>
      </c>
      <c r="L7" s="6">
        <v>0</v>
      </c>
      <c r="M7" s="6">
        <v>0</v>
      </c>
      <c r="N7" s="6">
        <v>0</v>
      </c>
      <c r="O7" s="6">
        <v>8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58</v>
      </c>
      <c r="V7" s="6">
        <v>0</v>
      </c>
      <c r="W7" s="6">
        <v>0</v>
      </c>
      <c r="X7" s="6">
        <v>58</v>
      </c>
      <c r="Y7" s="6">
        <v>38</v>
      </c>
      <c r="Z7" s="23">
        <v>65.517241379310306</v>
      </c>
    </row>
    <row r="8" spans="1:26" ht="45" x14ac:dyDescent="0.25">
      <c r="A8" s="4">
        <v>1</v>
      </c>
      <c r="B8" s="4" t="s">
        <v>384</v>
      </c>
      <c r="C8" s="5" t="s">
        <v>76</v>
      </c>
      <c r="D8" s="6" t="s">
        <v>1</v>
      </c>
      <c r="E8" s="5" t="s">
        <v>78</v>
      </c>
      <c r="F8" s="5" t="s">
        <v>8</v>
      </c>
      <c r="G8" s="5" t="s">
        <v>4</v>
      </c>
      <c r="H8" s="6" t="s">
        <v>345</v>
      </c>
      <c r="I8" s="6" t="s">
        <v>9</v>
      </c>
      <c r="J8" s="6">
        <v>16</v>
      </c>
      <c r="K8" s="6">
        <v>8</v>
      </c>
      <c r="L8" s="6">
        <v>0</v>
      </c>
      <c r="M8" s="6">
        <v>0</v>
      </c>
      <c r="N8" s="6">
        <v>0</v>
      </c>
      <c r="O8" s="6">
        <v>6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22</v>
      </c>
      <c r="V8" s="6">
        <v>0</v>
      </c>
      <c r="W8" s="6">
        <v>0</v>
      </c>
      <c r="X8" s="6">
        <v>22</v>
      </c>
      <c r="Y8" s="6">
        <v>24</v>
      </c>
      <c r="Z8" s="23">
        <v>109.09090909090899</v>
      </c>
    </row>
    <row r="9" spans="1:26" ht="45" x14ac:dyDescent="0.25">
      <c r="A9" s="4">
        <v>1</v>
      </c>
      <c r="B9" s="4" t="s">
        <v>385</v>
      </c>
      <c r="C9" s="5" t="s">
        <v>390</v>
      </c>
      <c r="D9" s="6" t="s">
        <v>70</v>
      </c>
      <c r="E9" s="5" t="s">
        <v>391</v>
      </c>
      <c r="F9" s="5" t="s">
        <v>3</v>
      </c>
      <c r="G9" s="5" t="s">
        <v>72</v>
      </c>
      <c r="H9" s="6" t="s">
        <v>344</v>
      </c>
      <c r="I9" s="6" t="s">
        <v>5</v>
      </c>
      <c r="J9" s="6">
        <v>19</v>
      </c>
      <c r="K9" s="6">
        <v>5</v>
      </c>
      <c r="L9" s="6">
        <v>0</v>
      </c>
      <c r="M9" s="6">
        <v>0</v>
      </c>
      <c r="N9" s="6">
        <v>0</v>
      </c>
      <c r="O9" s="6">
        <v>16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35</v>
      </c>
      <c r="V9" s="6">
        <v>0</v>
      </c>
      <c r="W9" s="6">
        <v>0</v>
      </c>
      <c r="X9" s="6">
        <v>35</v>
      </c>
      <c r="Y9" s="6">
        <v>30</v>
      </c>
      <c r="Z9" s="23">
        <v>85.714285714285694</v>
      </c>
    </row>
    <row r="10" spans="1:26" ht="45" x14ac:dyDescent="0.25">
      <c r="A10" s="4">
        <v>1</v>
      </c>
      <c r="B10" s="4" t="s">
        <v>384</v>
      </c>
      <c r="C10" s="5" t="s">
        <v>76</v>
      </c>
      <c r="D10" s="6" t="s">
        <v>1</v>
      </c>
      <c r="E10" s="5" t="s">
        <v>85</v>
      </c>
      <c r="F10" s="5" t="s">
        <v>8</v>
      </c>
      <c r="G10" s="5" t="s">
        <v>4</v>
      </c>
      <c r="H10" s="6" t="s">
        <v>345</v>
      </c>
      <c r="I10" s="6" t="s">
        <v>5</v>
      </c>
      <c r="J10" s="6">
        <v>28</v>
      </c>
      <c r="K10" s="6">
        <v>14</v>
      </c>
      <c r="L10" s="6">
        <v>5</v>
      </c>
      <c r="M10" s="6">
        <v>0</v>
      </c>
      <c r="N10" s="6">
        <v>0</v>
      </c>
      <c r="O10" s="6">
        <v>6</v>
      </c>
      <c r="P10" s="6">
        <v>2</v>
      </c>
      <c r="Q10" s="6">
        <v>0</v>
      </c>
      <c r="R10" s="6">
        <v>0</v>
      </c>
      <c r="S10" s="6">
        <v>0</v>
      </c>
      <c r="T10" s="6">
        <v>0</v>
      </c>
      <c r="U10" s="6">
        <v>34</v>
      </c>
      <c r="V10" s="6">
        <v>0</v>
      </c>
      <c r="W10" s="6">
        <v>0</v>
      </c>
      <c r="X10" s="6">
        <v>34</v>
      </c>
      <c r="Y10" s="6">
        <v>40</v>
      </c>
      <c r="Z10" s="23">
        <v>117.64705882352899</v>
      </c>
    </row>
    <row r="11" spans="1:26" ht="45" x14ac:dyDescent="0.25">
      <c r="A11" s="4">
        <v>1</v>
      </c>
      <c r="B11" s="4" t="s">
        <v>384</v>
      </c>
      <c r="C11" s="5" t="s">
        <v>76</v>
      </c>
      <c r="D11" s="6" t="s">
        <v>1</v>
      </c>
      <c r="E11" s="5" t="s">
        <v>151</v>
      </c>
      <c r="F11" s="5" t="s">
        <v>3</v>
      </c>
      <c r="G11" s="5" t="s">
        <v>4</v>
      </c>
      <c r="H11" s="6" t="s">
        <v>345</v>
      </c>
      <c r="I11" s="6" t="s">
        <v>5</v>
      </c>
      <c r="J11" s="6">
        <v>48</v>
      </c>
      <c r="K11" s="6">
        <v>12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48</v>
      </c>
      <c r="V11" s="6">
        <v>0</v>
      </c>
      <c r="W11" s="6">
        <v>0</v>
      </c>
      <c r="X11" s="6">
        <v>48</v>
      </c>
      <c r="Y11" s="6">
        <v>29</v>
      </c>
      <c r="Z11" s="23">
        <v>60.4166666666666</v>
      </c>
    </row>
    <row r="12" spans="1:26" ht="75" x14ac:dyDescent="0.25">
      <c r="A12" s="4">
        <v>1</v>
      </c>
      <c r="B12" s="4" t="s">
        <v>384</v>
      </c>
      <c r="C12" s="5" t="s">
        <v>76</v>
      </c>
      <c r="D12" s="6" t="s">
        <v>1</v>
      </c>
      <c r="E12" s="5" t="s">
        <v>188</v>
      </c>
      <c r="F12" s="5" t="s">
        <v>71</v>
      </c>
      <c r="G12" s="5" t="s">
        <v>4</v>
      </c>
      <c r="H12" s="6" t="s">
        <v>345</v>
      </c>
      <c r="I12" s="6" t="s">
        <v>9</v>
      </c>
      <c r="J12" s="6">
        <v>6</v>
      </c>
      <c r="K12" s="6">
        <v>1</v>
      </c>
      <c r="L12" s="6">
        <v>0</v>
      </c>
      <c r="M12" s="6">
        <v>0</v>
      </c>
      <c r="N12" s="6">
        <v>0</v>
      </c>
      <c r="O12" s="6">
        <v>1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7</v>
      </c>
      <c r="V12" s="6">
        <v>0</v>
      </c>
      <c r="W12" s="6">
        <v>0</v>
      </c>
      <c r="X12" s="6">
        <v>7</v>
      </c>
      <c r="Y12" s="6">
        <v>7</v>
      </c>
      <c r="Z12" s="23">
        <v>100</v>
      </c>
    </row>
    <row r="13" spans="1:26" ht="45" x14ac:dyDescent="0.25">
      <c r="A13" s="4">
        <v>1</v>
      </c>
      <c r="B13" s="4" t="s">
        <v>384</v>
      </c>
      <c r="C13" s="5" t="s">
        <v>76</v>
      </c>
      <c r="D13" s="6" t="s">
        <v>1</v>
      </c>
      <c r="E13" s="5" t="s">
        <v>195</v>
      </c>
      <c r="F13" s="5" t="s">
        <v>8</v>
      </c>
      <c r="G13" s="5" t="s">
        <v>4</v>
      </c>
      <c r="H13" s="6" t="s">
        <v>345</v>
      </c>
      <c r="I13" s="6" t="s">
        <v>5</v>
      </c>
      <c r="J13" s="6">
        <v>23</v>
      </c>
      <c r="K13" s="6">
        <v>8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23</v>
      </c>
      <c r="V13" s="6">
        <v>0</v>
      </c>
      <c r="W13" s="6">
        <v>0</v>
      </c>
      <c r="X13" s="6">
        <v>23</v>
      </c>
      <c r="Y13" s="6">
        <v>19</v>
      </c>
      <c r="Z13" s="23">
        <v>82.608695652173907</v>
      </c>
    </row>
    <row r="14" spans="1:26" ht="45" x14ac:dyDescent="0.25">
      <c r="A14" s="4">
        <v>1</v>
      </c>
      <c r="B14" s="4" t="s">
        <v>384</v>
      </c>
      <c r="C14" s="5" t="s">
        <v>76</v>
      </c>
      <c r="D14" s="6" t="s">
        <v>1</v>
      </c>
      <c r="E14" s="5" t="s">
        <v>196</v>
      </c>
      <c r="F14" s="5" t="s">
        <v>8</v>
      </c>
      <c r="G14" s="5" t="s">
        <v>4</v>
      </c>
      <c r="H14" s="6" t="s">
        <v>345</v>
      </c>
      <c r="I14" s="6" t="s">
        <v>5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18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18</v>
      </c>
      <c r="V14" s="6">
        <v>0</v>
      </c>
      <c r="W14" s="6">
        <v>0</v>
      </c>
      <c r="X14" s="6">
        <v>18</v>
      </c>
      <c r="Y14" s="6">
        <v>15</v>
      </c>
      <c r="Z14" s="23">
        <v>83.3333333333333</v>
      </c>
    </row>
    <row r="15" spans="1:26" ht="30" x14ac:dyDescent="0.25">
      <c r="A15" s="4">
        <v>1</v>
      </c>
      <c r="B15" s="4" t="s">
        <v>385</v>
      </c>
      <c r="C15" s="5" t="s">
        <v>390</v>
      </c>
      <c r="D15" s="6" t="s">
        <v>70</v>
      </c>
      <c r="E15" s="5" t="s">
        <v>430</v>
      </c>
      <c r="F15" s="5" t="s">
        <v>16</v>
      </c>
      <c r="G15" s="5" t="s">
        <v>72</v>
      </c>
      <c r="H15" s="6" t="s">
        <v>344</v>
      </c>
      <c r="I15" s="6" t="s">
        <v>5</v>
      </c>
      <c r="J15" s="6">
        <v>27</v>
      </c>
      <c r="K15" s="6">
        <v>10</v>
      </c>
      <c r="L15" s="6">
        <v>0</v>
      </c>
      <c r="M15" s="6">
        <v>0</v>
      </c>
      <c r="N15" s="6">
        <v>0</v>
      </c>
      <c r="O15" s="6">
        <v>5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32</v>
      </c>
      <c r="V15" s="6">
        <v>0</v>
      </c>
      <c r="W15" s="6">
        <v>0</v>
      </c>
      <c r="X15" s="6">
        <v>32</v>
      </c>
      <c r="Y15" s="6">
        <v>16</v>
      </c>
      <c r="Z15" s="23">
        <v>50</v>
      </c>
    </row>
    <row r="16" spans="1:26" ht="45" x14ac:dyDescent="0.25">
      <c r="A16" s="4">
        <v>1</v>
      </c>
      <c r="B16" s="4" t="s">
        <v>385</v>
      </c>
      <c r="C16" s="5" t="s">
        <v>236</v>
      </c>
      <c r="D16" s="6" t="s">
        <v>1</v>
      </c>
      <c r="E16" s="5" t="s">
        <v>237</v>
      </c>
      <c r="F16" s="5" t="s">
        <v>3</v>
      </c>
      <c r="G16" s="5" t="s">
        <v>4</v>
      </c>
      <c r="H16" s="6" t="s">
        <v>345</v>
      </c>
      <c r="I16" s="6" t="s">
        <v>5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20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20</v>
      </c>
      <c r="V16" s="6">
        <v>0</v>
      </c>
      <c r="W16" s="6">
        <v>0</v>
      </c>
      <c r="X16" s="6">
        <v>20</v>
      </c>
      <c r="Y16" s="6">
        <v>13</v>
      </c>
      <c r="Z16" s="23">
        <v>65</v>
      </c>
    </row>
    <row r="17" spans="1:26" ht="45" x14ac:dyDescent="0.25">
      <c r="A17" s="4">
        <v>1</v>
      </c>
      <c r="B17" s="4" t="s">
        <v>385</v>
      </c>
      <c r="C17" s="5" t="s">
        <v>236</v>
      </c>
      <c r="D17" s="6" t="s">
        <v>1</v>
      </c>
      <c r="E17" s="5" t="s">
        <v>238</v>
      </c>
      <c r="F17" s="5" t="s">
        <v>3</v>
      </c>
      <c r="G17" s="5" t="s">
        <v>4</v>
      </c>
      <c r="H17" s="6" t="s">
        <v>345</v>
      </c>
      <c r="I17" s="6" t="s">
        <v>5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30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30</v>
      </c>
      <c r="V17" s="6">
        <v>0</v>
      </c>
      <c r="W17" s="6">
        <v>0</v>
      </c>
      <c r="X17" s="6">
        <v>30</v>
      </c>
      <c r="Y17" s="6">
        <v>39</v>
      </c>
      <c r="Z17" s="23">
        <v>130</v>
      </c>
    </row>
    <row r="18" spans="1:26" ht="45" x14ac:dyDescent="0.25">
      <c r="A18" s="4">
        <v>1</v>
      </c>
      <c r="B18" s="4" t="s">
        <v>384</v>
      </c>
      <c r="C18" s="5" t="s">
        <v>270</v>
      </c>
      <c r="D18" s="6" t="s">
        <v>1</v>
      </c>
      <c r="E18" s="5" t="s">
        <v>271</v>
      </c>
      <c r="F18" s="5" t="s">
        <v>3</v>
      </c>
      <c r="G18" s="5" t="s">
        <v>4</v>
      </c>
      <c r="H18" s="6" t="s">
        <v>345</v>
      </c>
      <c r="I18" s="6" t="s">
        <v>5</v>
      </c>
      <c r="J18" s="6">
        <v>5</v>
      </c>
      <c r="K18" s="6">
        <v>1</v>
      </c>
      <c r="L18" s="6">
        <v>0</v>
      </c>
      <c r="M18" s="6">
        <v>5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5</v>
      </c>
      <c r="V18" s="6">
        <v>0</v>
      </c>
      <c r="W18" s="6">
        <v>0</v>
      </c>
      <c r="X18" s="6">
        <v>5</v>
      </c>
      <c r="Y18" s="6">
        <v>6</v>
      </c>
      <c r="Z18" s="23">
        <v>120</v>
      </c>
    </row>
    <row r="19" spans="1:26" ht="45" x14ac:dyDescent="0.25">
      <c r="A19" s="4">
        <v>1</v>
      </c>
      <c r="B19" s="4" t="s">
        <v>392</v>
      </c>
      <c r="C19" s="5" t="s">
        <v>23</v>
      </c>
      <c r="D19" s="6" t="s">
        <v>1</v>
      </c>
      <c r="E19" s="5" t="s">
        <v>303</v>
      </c>
      <c r="F19" s="5" t="s">
        <v>8</v>
      </c>
      <c r="G19" s="5" t="s">
        <v>4</v>
      </c>
      <c r="H19" s="6" t="s">
        <v>345</v>
      </c>
      <c r="I19" s="6" t="s">
        <v>9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20</v>
      </c>
      <c r="P19" s="6">
        <v>20</v>
      </c>
      <c r="Q19" s="6">
        <v>0</v>
      </c>
      <c r="R19" s="6">
        <v>0</v>
      </c>
      <c r="S19" s="6">
        <v>0</v>
      </c>
      <c r="T19" s="6">
        <v>0</v>
      </c>
      <c r="U19" s="6">
        <v>20</v>
      </c>
      <c r="V19" s="6">
        <v>0</v>
      </c>
      <c r="W19" s="6">
        <v>0</v>
      </c>
      <c r="X19" s="6">
        <v>20</v>
      </c>
      <c r="Y19" s="6">
        <v>1</v>
      </c>
      <c r="Z19" s="23">
        <v>5</v>
      </c>
    </row>
    <row r="20" spans="1:26" ht="45" x14ac:dyDescent="0.25">
      <c r="A20" s="4">
        <v>1</v>
      </c>
      <c r="B20" s="4" t="s">
        <v>384</v>
      </c>
      <c r="C20" s="5" t="s">
        <v>431</v>
      </c>
      <c r="D20" s="6" t="s">
        <v>1</v>
      </c>
      <c r="E20" s="5" t="s">
        <v>432</v>
      </c>
      <c r="F20" s="5" t="s">
        <v>3</v>
      </c>
      <c r="G20" s="5" t="s">
        <v>72</v>
      </c>
      <c r="H20" s="6" t="s">
        <v>345</v>
      </c>
      <c r="I20" s="6" t="s">
        <v>5</v>
      </c>
      <c r="J20" s="6"/>
      <c r="K20" s="6"/>
      <c r="L20" s="6">
        <v>0</v>
      </c>
      <c r="M20" s="6">
        <v>0</v>
      </c>
      <c r="N20" s="6">
        <v>0</v>
      </c>
      <c r="O20" s="6">
        <v>9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9</v>
      </c>
      <c r="V20" s="6">
        <v>0</v>
      </c>
      <c r="W20" s="6">
        <v>0</v>
      </c>
      <c r="X20" s="6">
        <v>9</v>
      </c>
      <c r="Y20" s="6">
        <v>9</v>
      </c>
      <c r="Z20" s="23">
        <v>100</v>
      </c>
    </row>
    <row r="21" spans="1:26" ht="105" x14ac:dyDescent="0.25">
      <c r="A21" s="31"/>
      <c r="B21" s="31"/>
      <c r="C21" s="31"/>
      <c r="D21" s="31"/>
      <c r="E21" s="31"/>
      <c r="F21" s="31"/>
      <c r="G21" s="31"/>
      <c r="H21" s="31"/>
      <c r="I21" s="32"/>
      <c r="J21" s="1" t="s">
        <v>355</v>
      </c>
      <c r="K21" s="1" t="s">
        <v>356</v>
      </c>
      <c r="L21" s="1" t="s">
        <v>357</v>
      </c>
      <c r="M21" s="1" t="s">
        <v>358</v>
      </c>
      <c r="N21" s="1" t="s">
        <v>362</v>
      </c>
      <c r="O21" s="1" t="s">
        <v>359</v>
      </c>
      <c r="P21" s="1" t="s">
        <v>360</v>
      </c>
      <c r="Q21" s="1" t="s">
        <v>361</v>
      </c>
      <c r="R21" s="1" t="s">
        <v>363</v>
      </c>
      <c r="S21" s="1" t="s">
        <v>364</v>
      </c>
      <c r="T21" s="1" t="s">
        <v>365</v>
      </c>
      <c r="U21" s="1" t="s">
        <v>366</v>
      </c>
      <c r="V21" s="1" t="s">
        <v>367</v>
      </c>
      <c r="W21" s="1" t="s">
        <v>368</v>
      </c>
      <c r="X21" s="1" t="s">
        <v>369</v>
      </c>
      <c r="Y21" s="1" t="s">
        <v>370</v>
      </c>
      <c r="Z21" s="2" t="s">
        <v>371</v>
      </c>
    </row>
    <row r="22" spans="1:26" ht="24" x14ac:dyDescent="0.25">
      <c r="A22" s="30" t="s">
        <v>374</v>
      </c>
      <c r="B22" s="30"/>
      <c r="C22" s="30"/>
      <c r="D22" s="30"/>
      <c r="E22" s="30"/>
      <c r="F22" s="30"/>
      <c r="G22" s="30"/>
      <c r="H22" s="30"/>
      <c r="I22" s="30"/>
      <c r="J22" s="18">
        <f>SUM(J2:J20)</f>
        <v>342</v>
      </c>
      <c r="K22" s="18">
        <f t="shared" ref="K22:Y22" si="0">SUM(K2:K20)</f>
        <v>117</v>
      </c>
      <c r="L22" s="18">
        <f t="shared" si="0"/>
        <v>5</v>
      </c>
      <c r="M22" s="18">
        <f t="shared" si="0"/>
        <v>33</v>
      </c>
      <c r="N22" s="18">
        <f t="shared" si="0"/>
        <v>0</v>
      </c>
      <c r="O22" s="18">
        <f t="shared" si="0"/>
        <v>155</v>
      </c>
      <c r="P22" s="18">
        <f t="shared" si="0"/>
        <v>22</v>
      </c>
      <c r="Q22" s="18">
        <f t="shared" si="0"/>
        <v>0</v>
      </c>
      <c r="R22" s="18">
        <f t="shared" si="0"/>
        <v>0</v>
      </c>
      <c r="S22" s="18">
        <f t="shared" si="0"/>
        <v>0</v>
      </c>
      <c r="T22" s="18">
        <f t="shared" si="0"/>
        <v>0</v>
      </c>
      <c r="U22" s="18">
        <f t="shared" si="0"/>
        <v>497</v>
      </c>
      <c r="V22" s="18">
        <f t="shared" si="0"/>
        <v>0</v>
      </c>
      <c r="W22" s="18">
        <f t="shared" si="0"/>
        <v>0</v>
      </c>
      <c r="X22" s="18">
        <f t="shared" si="0"/>
        <v>497</v>
      </c>
      <c r="Y22" s="18">
        <f t="shared" si="0"/>
        <v>358</v>
      </c>
      <c r="Z22" s="28">
        <f>Y22/U22</f>
        <v>0.72032193158953728</v>
      </c>
    </row>
    <row r="23" spans="1:26" ht="21" x14ac:dyDescent="0.25">
      <c r="A23" s="33" t="s">
        <v>377</v>
      </c>
      <c r="B23" s="33"/>
      <c r="C23" s="33"/>
      <c r="D23" s="33"/>
      <c r="E23" s="33"/>
      <c r="F23" s="33"/>
      <c r="G23" s="33"/>
      <c r="H23" s="33"/>
      <c r="I23" s="33"/>
      <c r="J23" s="16">
        <f>SUM(J3:J6,J9,J11,J16:J18,J20)</f>
        <v>165</v>
      </c>
      <c r="K23" s="16">
        <f t="shared" ref="K23:Y23" si="1">SUM(K3:K6,K9,K11,K16:K18,K20)</f>
        <v>45</v>
      </c>
      <c r="L23" s="16">
        <f t="shared" si="1"/>
        <v>0</v>
      </c>
      <c r="M23" s="16">
        <f t="shared" si="1"/>
        <v>33</v>
      </c>
      <c r="N23" s="16">
        <f t="shared" si="1"/>
        <v>0</v>
      </c>
      <c r="O23" s="16">
        <f t="shared" si="1"/>
        <v>78</v>
      </c>
      <c r="P23" s="16">
        <f t="shared" si="1"/>
        <v>0</v>
      </c>
      <c r="Q23" s="16">
        <f t="shared" si="1"/>
        <v>0</v>
      </c>
      <c r="R23" s="16">
        <f t="shared" si="1"/>
        <v>0</v>
      </c>
      <c r="S23" s="16">
        <f t="shared" si="1"/>
        <v>0</v>
      </c>
      <c r="T23" s="16">
        <f t="shared" si="1"/>
        <v>0</v>
      </c>
      <c r="U23" s="16">
        <f t="shared" si="1"/>
        <v>243</v>
      </c>
      <c r="V23" s="16">
        <f t="shared" si="1"/>
        <v>0</v>
      </c>
      <c r="W23" s="16">
        <f t="shared" si="1"/>
        <v>0</v>
      </c>
      <c r="X23" s="16">
        <f t="shared" si="1"/>
        <v>243</v>
      </c>
      <c r="Y23" s="16">
        <f t="shared" si="1"/>
        <v>153</v>
      </c>
      <c r="Z23" s="29">
        <f t="shared" ref="Z23:Z29" si="2">Y23/U23</f>
        <v>0.62962962962962965</v>
      </c>
    </row>
    <row r="24" spans="1:26" ht="21" x14ac:dyDescent="0.25">
      <c r="A24" s="33" t="s">
        <v>378</v>
      </c>
      <c r="B24" s="33"/>
      <c r="C24" s="33"/>
      <c r="D24" s="33"/>
      <c r="E24" s="33"/>
      <c r="F24" s="33"/>
      <c r="G24" s="33"/>
      <c r="H24" s="33"/>
      <c r="I24" s="33"/>
      <c r="J24" s="16">
        <f>J15</f>
        <v>27</v>
      </c>
      <c r="K24" s="16">
        <f t="shared" ref="K24:Y24" si="3">K15</f>
        <v>10</v>
      </c>
      <c r="L24" s="16">
        <f t="shared" si="3"/>
        <v>0</v>
      </c>
      <c r="M24" s="16">
        <f t="shared" si="3"/>
        <v>0</v>
      </c>
      <c r="N24" s="16">
        <f t="shared" si="3"/>
        <v>0</v>
      </c>
      <c r="O24" s="16">
        <f t="shared" si="3"/>
        <v>5</v>
      </c>
      <c r="P24" s="16">
        <f t="shared" si="3"/>
        <v>0</v>
      </c>
      <c r="Q24" s="16">
        <f t="shared" si="3"/>
        <v>0</v>
      </c>
      <c r="R24" s="16">
        <f t="shared" si="3"/>
        <v>0</v>
      </c>
      <c r="S24" s="16">
        <f t="shared" si="3"/>
        <v>0</v>
      </c>
      <c r="T24" s="16">
        <f t="shared" si="3"/>
        <v>0</v>
      </c>
      <c r="U24" s="16">
        <f t="shared" si="3"/>
        <v>32</v>
      </c>
      <c r="V24" s="16">
        <f t="shared" si="3"/>
        <v>0</v>
      </c>
      <c r="W24" s="16">
        <f t="shared" si="3"/>
        <v>0</v>
      </c>
      <c r="X24" s="16">
        <f t="shared" si="3"/>
        <v>32</v>
      </c>
      <c r="Y24" s="16">
        <f t="shared" si="3"/>
        <v>16</v>
      </c>
      <c r="Z24" s="29">
        <f t="shared" si="2"/>
        <v>0.5</v>
      </c>
    </row>
    <row r="25" spans="1:26" ht="21" x14ac:dyDescent="0.25">
      <c r="A25" s="33" t="s">
        <v>379</v>
      </c>
      <c r="B25" s="33"/>
      <c r="C25" s="33"/>
      <c r="D25" s="33"/>
      <c r="E25" s="33"/>
      <c r="F25" s="33"/>
      <c r="G25" s="33"/>
      <c r="H25" s="33"/>
      <c r="I25" s="33"/>
      <c r="J25" s="16">
        <f>SUM(J2,J7:J8,J10,J13:J14,J19)</f>
        <v>144</v>
      </c>
      <c r="K25" s="16">
        <f t="shared" ref="K25:Y25" si="4">SUM(K2,K7:K8,K10,K13:K14,K19)</f>
        <v>61</v>
      </c>
      <c r="L25" s="16">
        <f t="shared" si="4"/>
        <v>5</v>
      </c>
      <c r="M25" s="16">
        <f t="shared" si="4"/>
        <v>0</v>
      </c>
      <c r="N25" s="16">
        <f t="shared" si="4"/>
        <v>0</v>
      </c>
      <c r="O25" s="16">
        <f t="shared" si="4"/>
        <v>71</v>
      </c>
      <c r="P25" s="16">
        <f t="shared" si="4"/>
        <v>22</v>
      </c>
      <c r="Q25" s="16">
        <f t="shared" si="4"/>
        <v>0</v>
      </c>
      <c r="R25" s="16">
        <f t="shared" si="4"/>
        <v>0</v>
      </c>
      <c r="S25" s="16">
        <f t="shared" si="4"/>
        <v>0</v>
      </c>
      <c r="T25" s="16">
        <f t="shared" si="4"/>
        <v>0</v>
      </c>
      <c r="U25" s="16">
        <f t="shared" si="4"/>
        <v>215</v>
      </c>
      <c r="V25" s="16">
        <f t="shared" si="4"/>
        <v>0</v>
      </c>
      <c r="W25" s="16">
        <f t="shared" si="4"/>
        <v>0</v>
      </c>
      <c r="X25" s="16">
        <f t="shared" si="4"/>
        <v>215</v>
      </c>
      <c r="Y25" s="16">
        <f t="shared" si="4"/>
        <v>182</v>
      </c>
      <c r="Z25" s="26">
        <f t="shared" si="2"/>
        <v>0.84651162790697676</v>
      </c>
    </row>
    <row r="26" spans="1:26" ht="21" x14ac:dyDescent="0.25">
      <c r="A26" s="37" t="s">
        <v>380</v>
      </c>
      <c r="B26" s="38"/>
      <c r="C26" s="38"/>
      <c r="D26" s="38"/>
      <c r="E26" s="38"/>
      <c r="F26" s="38"/>
      <c r="G26" s="38"/>
      <c r="H26" s="38"/>
      <c r="I26" s="39"/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27">
        <v>0</v>
      </c>
    </row>
    <row r="27" spans="1:26" ht="21" x14ac:dyDescent="0.25">
      <c r="A27" s="33" t="s">
        <v>381</v>
      </c>
      <c r="B27" s="33"/>
      <c r="C27" s="33"/>
      <c r="D27" s="33"/>
      <c r="E27" s="33"/>
      <c r="F27" s="33"/>
      <c r="G27" s="33"/>
      <c r="H27" s="33"/>
      <c r="I27" s="33"/>
      <c r="J27" s="16">
        <f>J12</f>
        <v>6</v>
      </c>
      <c r="K27" s="16">
        <f t="shared" ref="K27:Y27" si="5">K12</f>
        <v>1</v>
      </c>
      <c r="L27" s="16">
        <f t="shared" si="5"/>
        <v>0</v>
      </c>
      <c r="M27" s="16">
        <f t="shared" si="5"/>
        <v>0</v>
      </c>
      <c r="N27" s="16">
        <f t="shared" si="5"/>
        <v>0</v>
      </c>
      <c r="O27" s="16">
        <f t="shared" si="5"/>
        <v>1</v>
      </c>
      <c r="P27" s="16">
        <f t="shared" si="5"/>
        <v>0</v>
      </c>
      <c r="Q27" s="16">
        <f t="shared" si="5"/>
        <v>0</v>
      </c>
      <c r="R27" s="16">
        <f t="shared" si="5"/>
        <v>0</v>
      </c>
      <c r="S27" s="16">
        <f t="shared" si="5"/>
        <v>0</v>
      </c>
      <c r="T27" s="16">
        <f t="shared" si="5"/>
        <v>0</v>
      </c>
      <c r="U27" s="16">
        <f t="shared" si="5"/>
        <v>7</v>
      </c>
      <c r="V27" s="16">
        <f t="shared" si="5"/>
        <v>0</v>
      </c>
      <c r="W27" s="16">
        <f t="shared" si="5"/>
        <v>0</v>
      </c>
      <c r="X27" s="16">
        <f t="shared" si="5"/>
        <v>7</v>
      </c>
      <c r="Y27" s="16">
        <f t="shared" si="5"/>
        <v>7</v>
      </c>
      <c r="Z27" s="26">
        <f t="shared" si="2"/>
        <v>1</v>
      </c>
    </row>
    <row r="28" spans="1:26" ht="21" x14ac:dyDescent="0.25">
      <c r="A28" s="37" t="s">
        <v>382</v>
      </c>
      <c r="B28" s="38"/>
      <c r="C28" s="38"/>
      <c r="D28" s="38"/>
      <c r="E28" s="38"/>
      <c r="F28" s="38"/>
      <c r="G28" s="38"/>
      <c r="H28" s="38"/>
      <c r="I28" s="39"/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26">
        <v>0</v>
      </c>
    </row>
    <row r="29" spans="1:26" ht="18.75" x14ac:dyDescent="0.25">
      <c r="A29" s="40" t="s">
        <v>376</v>
      </c>
      <c r="B29" s="40"/>
      <c r="C29" s="40"/>
      <c r="D29" s="40"/>
      <c r="E29" s="40"/>
      <c r="F29" s="40"/>
      <c r="G29" s="40"/>
      <c r="H29" s="40"/>
      <c r="I29" s="40"/>
      <c r="J29" s="19">
        <f>AVERAGE(J5:J6,J9,J15)</f>
        <v>26</v>
      </c>
      <c r="K29" s="19">
        <f t="shared" ref="K29:Y29" si="6">SUM(K5:K6,K9,K15)</f>
        <v>32</v>
      </c>
      <c r="L29" s="19">
        <f t="shared" si="6"/>
        <v>0</v>
      </c>
      <c r="M29" s="19">
        <f t="shared" si="6"/>
        <v>0</v>
      </c>
      <c r="N29" s="19">
        <f t="shared" si="6"/>
        <v>0</v>
      </c>
      <c r="O29" s="19">
        <f t="shared" si="6"/>
        <v>21</v>
      </c>
      <c r="P29" s="19">
        <f t="shared" si="6"/>
        <v>0</v>
      </c>
      <c r="Q29" s="19">
        <f t="shared" si="6"/>
        <v>0</v>
      </c>
      <c r="R29" s="19">
        <f t="shared" si="6"/>
        <v>0</v>
      </c>
      <c r="S29" s="19">
        <f t="shared" si="6"/>
        <v>0</v>
      </c>
      <c r="T29" s="19">
        <f t="shared" si="6"/>
        <v>0</v>
      </c>
      <c r="U29" s="19">
        <f t="shared" si="6"/>
        <v>125</v>
      </c>
      <c r="V29" s="19">
        <f t="shared" si="6"/>
        <v>0</v>
      </c>
      <c r="W29" s="19">
        <f t="shared" si="6"/>
        <v>0</v>
      </c>
      <c r="X29" s="19">
        <f t="shared" si="6"/>
        <v>125</v>
      </c>
      <c r="Y29" s="19">
        <f t="shared" si="6"/>
        <v>55</v>
      </c>
      <c r="Z29" s="29">
        <f t="shared" si="2"/>
        <v>0.44</v>
      </c>
    </row>
    <row r="30" spans="1:26" ht="18.75" x14ac:dyDescent="0.25">
      <c r="A30" s="40" t="s">
        <v>383</v>
      </c>
      <c r="B30" s="40"/>
      <c r="C30" s="40"/>
      <c r="D30" s="40"/>
      <c r="E30" s="40"/>
      <c r="F30" s="40"/>
      <c r="G30" s="40"/>
      <c r="H30" s="40"/>
      <c r="I30" s="40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26">
        <v>0</v>
      </c>
    </row>
  </sheetData>
  <autoFilter ref="A1:Y20" xr:uid="{5CCBF5AE-C7AC-4B65-A073-07D9040EBE10}"/>
  <mergeCells count="10">
    <mergeCell ref="A27:I27"/>
    <mergeCell ref="A28:I28"/>
    <mergeCell ref="A29:I29"/>
    <mergeCell ref="A30:I30"/>
    <mergeCell ref="A21:I21"/>
    <mergeCell ref="A22:I22"/>
    <mergeCell ref="A23:I23"/>
    <mergeCell ref="A24:I24"/>
    <mergeCell ref="A25:I25"/>
    <mergeCell ref="A26:I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D97A-8858-4433-B8D8-9D326FEC6D5C}">
  <sheetPr>
    <tabColor theme="9" tint="0.79998168889431442"/>
  </sheetPr>
  <dimension ref="A1:Z27"/>
  <sheetViews>
    <sheetView topLeftCell="C10" workbookViewId="0">
      <selection activeCell="J27" sqref="J27"/>
    </sheetView>
  </sheetViews>
  <sheetFormatPr defaultColWidth="9" defaultRowHeight="15" x14ac:dyDescent="0.25"/>
  <cols>
    <col min="1" max="2" width="11.42578125" style="14" customWidth="1"/>
    <col min="3" max="3" width="22.140625" style="11" customWidth="1"/>
    <col min="4" max="4" width="11.5703125" style="11" customWidth="1"/>
    <col min="5" max="5" width="48.7109375" style="11" bestFit="1" customWidth="1"/>
    <col min="6" max="6" width="31.42578125" style="11" bestFit="1" customWidth="1"/>
    <col min="7" max="7" width="17.42578125" style="11" customWidth="1"/>
    <col min="8" max="8" width="11.7109375" style="11" customWidth="1"/>
    <col min="9" max="9" width="31.42578125" style="11" bestFit="1" customWidth="1"/>
    <col min="10" max="10" width="22" style="11" customWidth="1"/>
    <col min="11" max="11" width="20" style="11" customWidth="1"/>
    <col min="12" max="12" width="24.140625" style="11" customWidth="1"/>
    <col min="13" max="13" width="23.140625" style="11" customWidth="1"/>
    <col min="14" max="14" width="20.28515625" style="11" customWidth="1"/>
    <col min="15" max="15" width="14.7109375" style="11" customWidth="1"/>
    <col min="16" max="16" width="19.140625" style="11" customWidth="1"/>
    <col min="17" max="17" width="19" style="11" customWidth="1"/>
    <col min="18" max="18" width="17.42578125" style="11" customWidth="1"/>
    <col min="19" max="19" width="17" style="11" customWidth="1"/>
    <col min="20" max="20" width="21.5703125" style="11" customWidth="1"/>
    <col min="21" max="21" width="12.28515625" style="11" customWidth="1"/>
    <col min="22" max="25" width="9" style="11"/>
    <col min="26" max="26" width="12.5703125" style="11" customWidth="1"/>
    <col min="27" max="16384" width="9" style="11"/>
  </cols>
  <sheetData>
    <row r="1" spans="1:26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x14ac:dyDescent="0.25">
      <c r="A2" s="4" t="s">
        <v>372</v>
      </c>
      <c r="B2" s="4" t="s">
        <v>397</v>
      </c>
      <c r="C2" s="5" t="s">
        <v>12</v>
      </c>
      <c r="D2" s="6" t="s">
        <v>1</v>
      </c>
      <c r="E2" s="5" t="s">
        <v>13</v>
      </c>
      <c r="F2" s="5" t="s">
        <v>3</v>
      </c>
      <c r="G2" s="5" t="s">
        <v>4</v>
      </c>
      <c r="H2" s="6" t="s">
        <v>345</v>
      </c>
      <c r="I2" s="6" t="s">
        <v>5</v>
      </c>
      <c r="J2" s="6">
        <v>11</v>
      </c>
      <c r="K2" s="6">
        <v>3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11</v>
      </c>
      <c r="V2" s="6">
        <v>0</v>
      </c>
      <c r="W2" s="6">
        <v>0</v>
      </c>
      <c r="X2" s="6">
        <v>11</v>
      </c>
      <c r="Y2" s="6">
        <v>5</v>
      </c>
      <c r="Z2" s="23">
        <v>45.454545454545404</v>
      </c>
    </row>
    <row r="3" spans="1:26" ht="30" x14ac:dyDescent="0.25">
      <c r="A3" s="4" t="s">
        <v>372</v>
      </c>
      <c r="B3" s="4" t="s">
        <v>397</v>
      </c>
      <c r="C3" s="5" t="s">
        <v>26</v>
      </c>
      <c r="D3" s="6" t="s">
        <v>1</v>
      </c>
      <c r="E3" s="5" t="s">
        <v>27</v>
      </c>
      <c r="F3" s="5" t="s">
        <v>8</v>
      </c>
      <c r="G3" s="5" t="s">
        <v>4</v>
      </c>
      <c r="H3" s="6" t="s">
        <v>345</v>
      </c>
      <c r="I3" s="6" t="s">
        <v>5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15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15</v>
      </c>
      <c r="V3" s="6">
        <v>0</v>
      </c>
      <c r="W3" s="6">
        <v>0</v>
      </c>
      <c r="X3" s="6">
        <v>15</v>
      </c>
      <c r="Y3" s="6">
        <v>15</v>
      </c>
      <c r="Z3" s="23">
        <v>100</v>
      </c>
    </row>
    <row r="4" spans="1:26" x14ac:dyDescent="0.25">
      <c r="A4" s="4" t="s">
        <v>372</v>
      </c>
      <c r="B4" s="4" t="s">
        <v>397</v>
      </c>
      <c r="C4" s="5" t="s">
        <v>28</v>
      </c>
      <c r="D4" s="6" t="s">
        <v>1</v>
      </c>
      <c r="E4" s="5" t="s">
        <v>29</v>
      </c>
      <c r="F4" s="5" t="s">
        <v>3</v>
      </c>
      <c r="G4" s="5" t="s">
        <v>4</v>
      </c>
      <c r="H4" s="6" t="s">
        <v>345</v>
      </c>
      <c r="I4" s="6" t="s">
        <v>5</v>
      </c>
      <c r="J4" s="6">
        <v>5</v>
      </c>
      <c r="K4" s="6">
        <v>1</v>
      </c>
      <c r="L4" s="6">
        <v>0</v>
      </c>
      <c r="M4" s="6">
        <v>0</v>
      </c>
      <c r="N4" s="6">
        <v>0</v>
      </c>
      <c r="O4" s="6">
        <v>13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18</v>
      </c>
      <c r="V4" s="6">
        <v>0</v>
      </c>
      <c r="W4" s="6">
        <v>0</v>
      </c>
      <c r="X4" s="6">
        <v>18</v>
      </c>
      <c r="Y4" s="6">
        <v>14</v>
      </c>
      <c r="Z4" s="23">
        <v>77.7777777777777</v>
      </c>
    </row>
    <row r="5" spans="1:26" ht="30" x14ac:dyDescent="0.25">
      <c r="A5" s="4" t="s">
        <v>372</v>
      </c>
      <c r="B5" s="4" t="s">
        <v>397</v>
      </c>
      <c r="C5" s="5" t="s">
        <v>57</v>
      </c>
      <c r="D5" s="6" t="s">
        <v>1</v>
      </c>
      <c r="E5" s="5" t="s">
        <v>58</v>
      </c>
      <c r="F5" s="5" t="s">
        <v>8</v>
      </c>
      <c r="G5" s="5" t="s">
        <v>4</v>
      </c>
      <c r="H5" s="6" t="s">
        <v>345</v>
      </c>
      <c r="I5" s="6" t="s">
        <v>5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30</v>
      </c>
      <c r="P5" s="6">
        <v>30</v>
      </c>
      <c r="Q5" s="6">
        <v>0</v>
      </c>
      <c r="R5" s="6">
        <v>0</v>
      </c>
      <c r="S5" s="6">
        <v>0</v>
      </c>
      <c r="T5" s="6">
        <v>0</v>
      </c>
      <c r="U5" s="6">
        <v>30</v>
      </c>
      <c r="V5" s="6">
        <v>0</v>
      </c>
      <c r="W5" s="6">
        <v>0</v>
      </c>
      <c r="X5" s="6">
        <v>30</v>
      </c>
      <c r="Y5" s="6">
        <v>20</v>
      </c>
      <c r="Z5" s="23">
        <v>66.6666666666666</v>
      </c>
    </row>
    <row r="6" spans="1:26" ht="30" x14ac:dyDescent="0.25">
      <c r="A6" s="4" t="s">
        <v>372</v>
      </c>
      <c r="B6" s="4" t="s">
        <v>397</v>
      </c>
      <c r="C6" s="5" t="s">
        <v>57</v>
      </c>
      <c r="D6" s="6" t="s">
        <v>1</v>
      </c>
      <c r="E6" s="5" t="s">
        <v>59</v>
      </c>
      <c r="F6" s="5" t="s">
        <v>8</v>
      </c>
      <c r="G6" s="5" t="s">
        <v>4</v>
      </c>
      <c r="H6" s="6" t="s">
        <v>345</v>
      </c>
      <c r="I6" s="6" t="s">
        <v>25</v>
      </c>
      <c r="J6" s="6">
        <v>39</v>
      </c>
      <c r="K6" s="6">
        <v>12</v>
      </c>
      <c r="L6" s="6">
        <v>0</v>
      </c>
      <c r="M6" s="6">
        <v>0</v>
      </c>
      <c r="N6" s="6">
        <v>0</v>
      </c>
      <c r="O6" s="6">
        <v>2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41</v>
      </c>
      <c r="V6" s="6">
        <v>0</v>
      </c>
      <c r="W6" s="6">
        <v>0</v>
      </c>
      <c r="X6" s="6">
        <v>41</v>
      </c>
      <c r="Y6" s="6">
        <v>41</v>
      </c>
      <c r="Z6" s="23">
        <v>100</v>
      </c>
    </row>
    <row r="7" spans="1:26" ht="30" x14ac:dyDescent="0.25">
      <c r="A7" s="4" t="s">
        <v>372</v>
      </c>
      <c r="B7" s="4" t="s">
        <v>397</v>
      </c>
      <c r="C7" s="5" t="s">
        <v>393</v>
      </c>
      <c r="D7" s="6" t="s">
        <v>70</v>
      </c>
      <c r="E7" s="5" t="s">
        <v>394</v>
      </c>
      <c r="F7" s="5" t="s">
        <v>3</v>
      </c>
      <c r="G7" s="5" t="s">
        <v>72</v>
      </c>
      <c r="H7" s="6" t="s">
        <v>344</v>
      </c>
      <c r="I7" s="6" t="s">
        <v>5</v>
      </c>
      <c r="J7" s="6">
        <v>18</v>
      </c>
      <c r="K7" s="6">
        <v>6</v>
      </c>
      <c r="L7" s="6">
        <v>0</v>
      </c>
      <c r="M7" s="6">
        <v>0</v>
      </c>
      <c r="N7" s="6">
        <v>0</v>
      </c>
      <c r="O7" s="6">
        <v>4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22</v>
      </c>
      <c r="V7" s="6">
        <v>0</v>
      </c>
      <c r="W7" s="6">
        <v>0</v>
      </c>
      <c r="X7" s="6">
        <v>22</v>
      </c>
      <c r="Y7" s="6">
        <v>10</v>
      </c>
      <c r="Z7" s="23">
        <v>45.454545454545404</v>
      </c>
    </row>
    <row r="8" spans="1:26" x14ac:dyDescent="0.25">
      <c r="A8" s="4" t="s">
        <v>372</v>
      </c>
      <c r="B8" s="4" t="s">
        <v>397</v>
      </c>
      <c r="C8" s="5" t="s">
        <v>396</v>
      </c>
      <c r="D8" s="6" t="s">
        <v>70</v>
      </c>
      <c r="E8" s="5" t="s">
        <v>395</v>
      </c>
      <c r="F8" s="5" t="s">
        <v>3</v>
      </c>
      <c r="G8" s="5" t="s">
        <v>72</v>
      </c>
      <c r="H8" s="6" t="s">
        <v>344</v>
      </c>
      <c r="I8" s="6" t="s">
        <v>5</v>
      </c>
      <c r="J8" s="6">
        <v>20</v>
      </c>
      <c r="K8" s="6">
        <v>9</v>
      </c>
      <c r="L8" s="6">
        <v>0</v>
      </c>
      <c r="M8" s="6">
        <v>0</v>
      </c>
      <c r="N8" s="6">
        <v>0</v>
      </c>
      <c r="O8" s="6">
        <v>20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40</v>
      </c>
      <c r="V8" s="6">
        <v>0</v>
      </c>
      <c r="W8" s="6">
        <v>0</v>
      </c>
      <c r="X8" s="6">
        <v>40</v>
      </c>
      <c r="Y8" s="6">
        <v>20</v>
      </c>
      <c r="Z8" s="23">
        <v>50</v>
      </c>
    </row>
    <row r="9" spans="1:26" x14ac:dyDescent="0.25">
      <c r="A9" s="4" t="s">
        <v>372</v>
      </c>
      <c r="B9" s="4" t="s">
        <v>397</v>
      </c>
      <c r="C9" s="5" t="s">
        <v>132</v>
      </c>
      <c r="D9" s="6" t="s">
        <v>1</v>
      </c>
      <c r="E9" s="5" t="s">
        <v>133</v>
      </c>
      <c r="F9" s="5" t="s">
        <v>3</v>
      </c>
      <c r="G9" s="5" t="s">
        <v>4</v>
      </c>
      <c r="H9" s="6" t="s">
        <v>345</v>
      </c>
      <c r="I9" s="6" t="s">
        <v>5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20</v>
      </c>
      <c r="T9" s="6">
        <v>0</v>
      </c>
      <c r="U9" s="6">
        <v>20</v>
      </c>
      <c r="V9" s="6">
        <v>0</v>
      </c>
      <c r="W9" s="6">
        <v>0</v>
      </c>
      <c r="X9" s="6">
        <v>20</v>
      </c>
      <c r="Y9" s="6">
        <v>0</v>
      </c>
      <c r="Z9" s="23">
        <v>0</v>
      </c>
    </row>
    <row r="10" spans="1:26" ht="30" x14ac:dyDescent="0.25">
      <c r="A10" s="4" t="s">
        <v>372</v>
      </c>
      <c r="B10" s="4" t="s">
        <v>397</v>
      </c>
      <c r="C10" s="5" t="s">
        <v>137</v>
      </c>
      <c r="D10" s="6" t="s">
        <v>1</v>
      </c>
      <c r="E10" s="5" t="s">
        <v>138</v>
      </c>
      <c r="F10" s="5" t="s">
        <v>8</v>
      </c>
      <c r="G10" s="5" t="s">
        <v>4</v>
      </c>
      <c r="H10" s="6" t="s">
        <v>345</v>
      </c>
      <c r="I10" s="6" t="s">
        <v>5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44</v>
      </c>
      <c r="P10" s="6">
        <v>0</v>
      </c>
      <c r="Q10" s="6">
        <v>44</v>
      </c>
      <c r="R10" s="6">
        <v>0</v>
      </c>
      <c r="S10" s="6">
        <v>0</v>
      </c>
      <c r="T10" s="6">
        <v>0</v>
      </c>
      <c r="U10" s="6">
        <v>44</v>
      </c>
      <c r="V10" s="6">
        <v>0</v>
      </c>
      <c r="W10" s="6">
        <v>0</v>
      </c>
      <c r="X10" s="6">
        <v>44</v>
      </c>
      <c r="Y10" s="6">
        <v>44</v>
      </c>
      <c r="Z10" s="23">
        <v>100</v>
      </c>
    </row>
    <row r="11" spans="1:26" ht="30" x14ac:dyDescent="0.25">
      <c r="A11" s="4" t="s">
        <v>372</v>
      </c>
      <c r="B11" s="4" t="s">
        <v>397</v>
      </c>
      <c r="C11" s="5" t="s">
        <v>203</v>
      </c>
      <c r="D11" s="6" t="s">
        <v>1</v>
      </c>
      <c r="E11" s="5" t="s">
        <v>204</v>
      </c>
      <c r="F11" s="5" t="s">
        <v>8</v>
      </c>
      <c r="G11" s="5" t="s">
        <v>4</v>
      </c>
      <c r="H11" s="6" t="s">
        <v>345</v>
      </c>
      <c r="I11" s="6" t="s">
        <v>5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90</v>
      </c>
      <c r="P11" s="6">
        <v>0</v>
      </c>
      <c r="Q11" s="6">
        <v>90</v>
      </c>
      <c r="R11" s="6">
        <v>0</v>
      </c>
      <c r="S11" s="6">
        <v>0</v>
      </c>
      <c r="T11" s="6">
        <v>0</v>
      </c>
      <c r="U11" s="6">
        <v>90</v>
      </c>
      <c r="V11" s="6">
        <v>0</v>
      </c>
      <c r="W11" s="6">
        <v>0</v>
      </c>
      <c r="X11" s="6">
        <v>90</v>
      </c>
      <c r="Y11" s="6">
        <v>90</v>
      </c>
      <c r="Z11" s="23">
        <v>100</v>
      </c>
    </row>
    <row r="12" spans="1:26" ht="30" x14ac:dyDescent="0.25">
      <c r="A12" s="4" t="s">
        <v>372</v>
      </c>
      <c r="B12" s="4" t="s">
        <v>397</v>
      </c>
      <c r="C12" s="5" t="s">
        <v>28</v>
      </c>
      <c r="D12" s="6" t="s">
        <v>1</v>
      </c>
      <c r="E12" s="5" t="s">
        <v>223</v>
      </c>
      <c r="F12" s="5" t="s">
        <v>8</v>
      </c>
      <c r="G12" s="5" t="s">
        <v>4</v>
      </c>
      <c r="H12" s="6" t="s">
        <v>345</v>
      </c>
      <c r="I12" s="6" t="s">
        <v>9</v>
      </c>
      <c r="J12" s="6">
        <v>14</v>
      </c>
      <c r="K12" s="6">
        <v>5</v>
      </c>
      <c r="L12" s="6">
        <v>14</v>
      </c>
      <c r="M12" s="6">
        <v>0</v>
      </c>
      <c r="N12" s="6">
        <v>0</v>
      </c>
      <c r="O12" s="6">
        <v>36</v>
      </c>
      <c r="P12" s="6">
        <v>36</v>
      </c>
      <c r="Q12" s="6">
        <v>0</v>
      </c>
      <c r="R12" s="6">
        <v>0</v>
      </c>
      <c r="S12" s="6">
        <v>0</v>
      </c>
      <c r="T12" s="6">
        <v>0</v>
      </c>
      <c r="U12" s="6">
        <v>50</v>
      </c>
      <c r="V12" s="6">
        <v>0</v>
      </c>
      <c r="W12" s="6">
        <v>0</v>
      </c>
      <c r="X12" s="6">
        <v>50</v>
      </c>
      <c r="Y12" s="6">
        <v>51</v>
      </c>
      <c r="Z12" s="23">
        <v>102</v>
      </c>
    </row>
    <row r="13" spans="1:26" ht="30" x14ac:dyDescent="0.25">
      <c r="A13" s="4" t="s">
        <v>372</v>
      </c>
      <c r="B13" s="4" t="s">
        <v>397</v>
      </c>
      <c r="C13" s="5" t="s">
        <v>244</v>
      </c>
      <c r="D13" s="6" t="s">
        <v>1</v>
      </c>
      <c r="E13" s="5" t="s">
        <v>245</v>
      </c>
      <c r="F13" s="5" t="s">
        <v>3</v>
      </c>
      <c r="G13" s="5" t="s">
        <v>4</v>
      </c>
      <c r="H13" s="6" t="s">
        <v>345</v>
      </c>
      <c r="I13" s="6" t="s">
        <v>5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6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6</v>
      </c>
      <c r="V13" s="6">
        <v>0</v>
      </c>
      <c r="W13" s="6">
        <v>0</v>
      </c>
      <c r="X13" s="6">
        <v>6</v>
      </c>
      <c r="Y13" s="6">
        <v>8</v>
      </c>
      <c r="Z13" s="23">
        <v>133.333333333333</v>
      </c>
    </row>
    <row r="14" spans="1:26" ht="30" x14ac:dyDescent="0.25">
      <c r="A14" s="4" t="s">
        <v>372</v>
      </c>
      <c r="B14" s="4" t="s">
        <v>397</v>
      </c>
      <c r="C14" s="5" t="s">
        <v>28</v>
      </c>
      <c r="D14" s="6" t="s">
        <v>1</v>
      </c>
      <c r="E14" s="5" t="s">
        <v>278</v>
      </c>
      <c r="F14" s="5" t="s">
        <v>8</v>
      </c>
      <c r="G14" s="5" t="s">
        <v>4</v>
      </c>
      <c r="H14" s="6" t="s">
        <v>345</v>
      </c>
      <c r="I14" s="6" t="s">
        <v>5</v>
      </c>
      <c r="J14" s="6">
        <v>2</v>
      </c>
      <c r="K14" s="6">
        <v>1</v>
      </c>
      <c r="L14" s="6">
        <v>0</v>
      </c>
      <c r="M14" s="6">
        <v>0</v>
      </c>
      <c r="N14" s="6">
        <v>0</v>
      </c>
      <c r="O14" s="6">
        <v>17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19</v>
      </c>
      <c r="V14" s="6">
        <v>0</v>
      </c>
      <c r="W14" s="6">
        <v>0</v>
      </c>
      <c r="X14" s="6">
        <v>19</v>
      </c>
      <c r="Y14" s="6">
        <v>19</v>
      </c>
      <c r="Z14" s="23">
        <v>100</v>
      </c>
    </row>
    <row r="15" spans="1:26" x14ac:dyDescent="0.25">
      <c r="A15" s="4" t="s">
        <v>372</v>
      </c>
      <c r="B15" s="4" t="s">
        <v>397</v>
      </c>
      <c r="C15" s="5" t="s">
        <v>433</v>
      </c>
      <c r="D15" s="6" t="s">
        <v>1</v>
      </c>
      <c r="E15" s="5" t="s">
        <v>321</v>
      </c>
      <c r="F15" s="5" t="s">
        <v>3</v>
      </c>
      <c r="G15" s="5" t="s">
        <v>72</v>
      </c>
      <c r="H15" s="6" t="s">
        <v>345</v>
      </c>
      <c r="I15" s="6" t="s">
        <v>5</v>
      </c>
      <c r="J15" s="6"/>
      <c r="K15" s="6"/>
      <c r="L15" s="6">
        <v>0</v>
      </c>
      <c r="M15" s="6">
        <v>0</v>
      </c>
      <c r="N15" s="6">
        <v>0</v>
      </c>
      <c r="O15" s="6">
        <v>12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12</v>
      </c>
      <c r="V15" s="6">
        <v>0</v>
      </c>
      <c r="W15" s="6">
        <v>0</v>
      </c>
      <c r="X15" s="6">
        <v>12</v>
      </c>
      <c r="Y15" s="6">
        <v>19</v>
      </c>
      <c r="Z15" s="23">
        <v>158.333333333333</v>
      </c>
    </row>
    <row r="16" spans="1:26" ht="30" x14ac:dyDescent="0.25">
      <c r="A16" s="4" t="s">
        <v>372</v>
      </c>
      <c r="B16" s="4" t="s">
        <v>397</v>
      </c>
      <c r="C16" s="5" t="s">
        <v>320</v>
      </c>
      <c r="D16" s="6" t="s">
        <v>1</v>
      </c>
      <c r="E16" s="5" t="s">
        <v>322</v>
      </c>
      <c r="F16" s="5" t="s">
        <v>3</v>
      </c>
      <c r="G16" s="5" t="s">
        <v>72</v>
      </c>
      <c r="H16" s="6" t="s">
        <v>345</v>
      </c>
      <c r="I16" s="6" t="s">
        <v>25</v>
      </c>
      <c r="J16" s="6">
        <v>5</v>
      </c>
      <c r="K16" s="6">
        <v>2</v>
      </c>
      <c r="L16" s="6">
        <v>0</v>
      </c>
      <c r="M16" s="6">
        <v>0</v>
      </c>
      <c r="N16" s="6">
        <v>0</v>
      </c>
      <c r="O16" s="6">
        <v>9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14</v>
      </c>
      <c r="V16" s="6">
        <v>0</v>
      </c>
      <c r="W16" s="6">
        <v>0</v>
      </c>
      <c r="X16" s="6">
        <v>14</v>
      </c>
      <c r="Y16" s="6">
        <v>14</v>
      </c>
      <c r="Z16" s="23">
        <v>100</v>
      </c>
    </row>
    <row r="17" spans="1:26" x14ac:dyDescent="0.25">
      <c r="A17" s="4" t="s">
        <v>372</v>
      </c>
      <c r="B17" s="4" t="s">
        <v>397</v>
      </c>
      <c r="C17" s="5" t="s">
        <v>434</v>
      </c>
      <c r="D17" s="6" t="s">
        <v>1</v>
      </c>
      <c r="E17" s="5" t="s">
        <v>338</v>
      </c>
      <c r="F17" s="5" t="s">
        <v>16</v>
      </c>
      <c r="G17" s="5" t="s">
        <v>72</v>
      </c>
      <c r="H17" s="6" t="s">
        <v>345</v>
      </c>
      <c r="I17" s="6" t="s">
        <v>5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31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31</v>
      </c>
      <c r="V17" s="6">
        <v>0</v>
      </c>
      <c r="W17" s="6">
        <v>0</v>
      </c>
      <c r="X17" s="6">
        <v>31</v>
      </c>
      <c r="Y17" s="6">
        <v>8</v>
      </c>
      <c r="Z17" s="23">
        <v>25.806451612903199</v>
      </c>
    </row>
    <row r="18" spans="1:26" s="7" customFormat="1" ht="75" x14ac:dyDescent="0.25">
      <c r="A18" s="31"/>
      <c r="B18" s="31"/>
      <c r="C18" s="31"/>
      <c r="D18" s="31"/>
      <c r="E18" s="31"/>
      <c r="F18" s="31"/>
      <c r="G18" s="31"/>
      <c r="H18" s="31"/>
      <c r="I18" s="32"/>
      <c r="J18" s="1" t="s">
        <v>355</v>
      </c>
      <c r="K18" s="1" t="s">
        <v>356</v>
      </c>
      <c r="L18" s="1" t="s">
        <v>357</v>
      </c>
      <c r="M18" s="1" t="s">
        <v>358</v>
      </c>
      <c r="N18" s="1" t="s">
        <v>362</v>
      </c>
      <c r="O18" s="1" t="s">
        <v>359</v>
      </c>
      <c r="P18" s="1" t="s">
        <v>360</v>
      </c>
      <c r="Q18" s="1" t="s">
        <v>361</v>
      </c>
      <c r="R18" s="1" t="s">
        <v>363</v>
      </c>
      <c r="S18" s="1" t="s">
        <v>364</v>
      </c>
      <c r="T18" s="1" t="s">
        <v>365</v>
      </c>
      <c r="U18" s="1" t="s">
        <v>366</v>
      </c>
      <c r="V18" s="1" t="s">
        <v>367</v>
      </c>
      <c r="W18" s="1" t="s">
        <v>368</v>
      </c>
      <c r="X18" s="1" t="s">
        <v>369</v>
      </c>
      <c r="Y18" s="1" t="s">
        <v>370</v>
      </c>
      <c r="Z18" s="2" t="s">
        <v>371</v>
      </c>
    </row>
    <row r="19" spans="1:26" s="7" customFormat="1" ht="24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18">
        <f>SUM(J2:J17)</f>
        <v>114</v>
      </c>
      <c r="K19" s="18">
        <f t="shared" ref="K19:Y19" si="0">SUM(K2:K17)</f>
        <v>39</v>
      </c>
      <c r="L19" s="18">
        <f t="shared" si="0"/>
        <v>14</v>
      </c>
      <c r="M19" s="18">
        <f t="shared" si="0"/>
        <v>0</v>
      </c>
      <c r="N19" s="18">
        <f t="shared" si="0"/>
        <v>0</v>
      </c>
      <c r="O19" s="18">
        <f t="shared" si="0"/>
        <v>329</v>
      </c>
      <c r="P19" s="18">
        <f t="shared" si="0"/>
        <v>66</v>
      </c>
      <c r="Q19" s="18">
        <f t="shared" si="0"/>
        <v>134</v>
      </c>
      <c r="R19" s="18">
        <f t="shared" si="0"/>
        <v>0</v>
      </c>
      <c r="S19" s="18">
        <f t="shared" si="0"/>
        <v>20</v>
      </c>
      <c r="T19" s="18">
        <f t="shared" si="0"/>
        <v>0</v>
      </c>
      <c r="U19" s="18">
        <f t="shared" si="0"/>
        <v>463</v>
      </c>
      <c r="V19" s="18">
        <f t="shared" si="0"/>
        <v>0</v>
      </c>
      <c r="W19" s="18">
        <f t="shared" si="0"/>
        <v>0</v>
      </c>
      <c r="X19" s="18">
        <f t="shared" si="0"/>
        <v>463</v>
      </c>
      <c r="Y19" s="18">
        <f t="shared" si="0"/>
        <v>378</v>
      </c>
      <c r="Z19" s="25">
        <f>Y19/U19</f>
        <v>0.81641468682505403</v>
      </c>
    </row>
    <row r="20" spans="1:26" s="7" customFormat="1" ht="24" customHeight="1" x14ac:dyDescent="0.25">
      <c r="A20" s="30" t="s">
        <v>377</v>
      </c>
      <c r="B20" s="30"/>
      <c r="C20" s="30"/>
      <c r="D20" s="30"/>
      <c r="E20" s="30"/>
      <c r="F20" s="30"/>
      <c r="G20" s="30"/>
      <c r="H20" s="30"/>
      <c r="I20" s="30"/>
      <c r="J20" s="16">
        <f>SUM(J2,J4,J7:J9,J13,J15:J16)</f>
        <v>59</v>
      </c>
      <c r="K20" s="16">
        <f t="shared" ref="K20:Y20" si="1">SUM(K2,K4,K7:K9,K13,K15:K16)</f>
        <v>21</v>
      </c>
      <c r="L20" s="16">
        <f t="shared" si="1"/>
        <v>0</v>
      </c>
      <c r="M20" s="16">
        <f t="shared" si="1"/>
        <v>0</v>
      </c>
      <c r="N20" s="16">
        <f t="shared" si="1"/>
        <v>0</v>
      </c>
      <c r="O20" s="16">
        <f t="shared" si="1"/>
        <v>64</v>
      </c>
      <c r="P20" s="16">
        <f t="shared" si="1"/>
        <v>0</v>
      </c>
      <c r="Q20" s="16">
        <f t="shared" si="1"/>
        <v>0</v>
      </c>
      <c r="R20" s="16">
        <f t="shared" si="1"/>
        <v>0</v>
      </c>
      <c r="S20" s="16">
        <f t="shared" si="1"/>
        <v>20</v>
      </c>
      <c r="T20" s="16">
        <f t="shared" si="1"/>
        <v>0</v>
      </c>
      <c r="U20" s="16">
        <f t="shared" si="1"/>
        <v>143</v>
      </c>
      <c r="V20" s="16">
        <f t="shared" si="1"/>
        <v>0</v>
      </c>
      <c r="W20" s="16">
        <f t="shared" si="1"/>
        <v>0</v>
      </c>
      <c r="X20" s="16">
        <f t="shared" si="1"/>
        <v>143</v>
      </c>
      <c r="Y20" s="16">
        <f t="shared" si="1"/>
        <v>90</v>
      </c>
      <c r="Z20" s="29">
        <f t="shared" ref="Z20:Z26" si="2">Y20/U20</f>
        <v>0.62937062937062938</v>
      </c>
    </row>
    <row r="21" spans="1:26" s="7" customFormat="1" ht="24" customHeight="1" x14ac:dyDescent="0.25">
      <c r="A21" s="30" t="s">
        <v>378</v>
      </c>
      <c r="B21" s="30"/>
      <c r="C21" s="30"/>
      <c r="D21" s="30"/>
      <c r="E21" s="30"/>
      <c r="F21" s="30"/>
      <c r="G21" s="30"/>
      <c r="H21" s="30"/>
      <c r="I21" s="30"/>
      <c r="J21" s="16">
        <f>SUM(J17)</f>
        <v>0</v>
      </c>
      <c r="K21" s="16">
        <f t="shared" ref="K21:Y21" si="3">SUM(K17)</f>
        <v>0</v>
      </c>
      <c r="L21" s="16">
        <f t="shared" si="3"/>
        <v>0</v>
      </c>
      <c r="M21" s="16">
        <f t="shared" si="3"/>
        <v>0</v>
      </c>
      <c r="N21" s="16">
        <f t="shared" si="3"/>
        <v>0</v>
      </c>
      <c r="O21" s="16">
        <f t="shared" si="3"/>
        <v>31</v>
      </c>
      <c r="P21" s="16">
        <f t="shared" si="3"/>
        <v>0</v>
      </c>
      <c r="Q21" s="16">
        <f t="shared" si="3"/>
        <v>0</v>
      </c>
      <c r="R21" s="16">
        <f t="shared" si="3"/>
        <v>0</v>
      </c>
      <c r="S21" s="16">
        <f t="shared" si="3"/>
        <v>0</v>
      </c>
      <c r="T21" s="16">
        <f t="shared" si="3"/>
        <v>0</v>
      </c>
      <c r="U21" s="16">
        <f t="shared" si="3"/>
        <v>31</v>
      </c>
      <c r="V21" s="16">
        <f t="shared" si="3"/>
        <v>0</v>
      </c>
      <c r="W21" s="16">
        <f t="shared" si="3"/>
        <v>0</v>
      </c>
      <c r="X21" s="16">
        <f t="shared" si="3"/>
        <v>31</v>
      </c>
      <c r="Y21" s="16">
        <f t="shared" si="3"/>
        <v>8</v>
      </c>
      <c r="Z21" s="29">
        <f t="shared" si="2"/>
        <v>0.25806451612903225</v>
      </c>
    </row>
    <row r="22" spans="1:26" s="7" customFormat="1" ht="24" customHeight="1" x14ac:dyDescent="0.25">
      <c r="A22" s="30" t="s">
        <v>379</v>
      </c>
      <c r="B22" s="30"/>
      <c r="C22" s="30"/>
      <c r="D22" s="30"/>
      <c r="E22" s="30"/>
      <c r="F22" s="30"/>
      <c r="G22" s="30"/>
      <c r="H22" s="30"/>
      <c r="I22" s="30"/>
      <c r="J22" s="16">
        <f>SUM(J3,J5:J6,J10:J12,J14)</f>
        <v>55</v>
      </c>
      <c r="K22" s="16">
        <f t="shared" ref="K22:Y22" si="4">SUM(K3,K5:K6,K10:K12,K14)</f>
        <v>18</v>
      </c>
      <c r="L22" s="16">
        <f t="shared" si="4"/>
        <v>14</v>
      </c>
      <c r="M22" s="16">
        <f t="shared" si="4"/>
        <v>0</v>
      </c>
      <c r="N22" s="16">
        <f t="shared" si="4"/>
        <v>0</v>
      </c>
      <c r="O22" s="16">
        <f t="shared" si="4"/>
        <v>234</v>
      </c>
      <c r="P22" s="16">
        <f t="shared" si="4"/>
        <v>66</v>
      </c>
      <c r="Q22" s="16">
        <f t="shared" si="4"/>
        <v>134</v>
      </c>
      <c r="R22" s="16">
        <f t="shared" si="4"/>
        <v>0</v>
      </c>
      <c r="S22" s="16">
        <f t="shared" si="4"/>
        <v>0</v>
      </c>
      <c r="T22" s="16">
        <f t="shared" si="4"/>
        <v>0</v>
      </c>
      <c r="U22" s="16">
        <f t="shared" si="4"/>
        <v>289</v>
      </c>
      <c r="V22" s="16">
        <f t="shared" si="4"/>
        <v>0</v>
      </c>
      <c r="W22" s="16">
        <f t="shared" si="4"/>
        <v>0</v>
      </c>
      <c r="X22" s="16">
        <f t="shared" si="4"/>
        <v>289</v>
      </c>
      <c r="Y22" s="16">
        <f t="shared" si="4"/>
        <v>280</v>
      </c>
      <c r="Z22" s="26">
        <f t="shared" si="2"/>
        <v>0.96885813148788924</v>
      </c>
    </row>
    <row r="23" spans="1:26" s="7" customFormat="1" ht="24" customHeight="1" x14ac:dyDescent="0.25">
      <c r="A23" s="34" t="s">
        <v>380</v>
      </c>
      <c r="B23" s="35"/>
      <c r="C23" s="35"/>
      <c r="D23" s="35"/>
      <c r="E23" s="35"/>
      <c r="F23" s="35"/>
      <c r="G23" s="35"/>
      <c r="H23" s="35"/>
      <c r="I23" s="36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26">
        <v>0</v>
      </c>
    </row>
    <row r="24" spans="1:26" s="7" customFormat="1" ht="24" customHeight="1" x14ac:dyDescent="0.25">
      <c r="A24" s="30" t="s">
        <v>381</v>
      </c>
      <c r="B24" s="30"/>
      <c r="C24" s="30"/>
      <c r="D24" s="30"/>
      <c r="E24" s="30"/>
      <c r="F24" s="30"/>
      <c r="G24" s="30"/>
      <c r="H24" s="30"/>
      <c r="I24" s="30"/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6">
        <v>0</v>
      </c>
    </row>
    <row r="25" spans="1:26" s="7" customFormat="1" ht="24" customHeight="1" x14ac:dyDescent="0.25">
      <c r="A25" s="30" t="s">
        <v>382</v>
      </c>
      <c r="B25" s="30"/>
      <c r="C25" s="30"/>
      <c r="D25" s="30"/>
      <c r="E25" s="30"/>
      <c r="F25" s="30"/>
      <c r="G25" s="30"/>
      <c r="H25" s="30"/>
      <c r="I25" s="30"/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26">
        <v>0</v>
      </c>
    </row>
    <row r="26" spans="1:26" s="7" customFormat="1" ht="21" x14ac:dyDescent="0.25">
      <c r="A26" s="33" t="s">
        <v>376</v>
      </c>
      <c r="B26" s="33"/>
      <c r="C26" s="33"/>
      <c r="D26" s="33"/>
      <c r="E26" s="33"/>
      <c r="F26" s="33"/>
      <c r="G26" s="33"/>
      <c r="H26" s="33"/>
      <c r="I26" s="33"/>
      <c r="J26" s="19">
        <f>SUM(J7:J8)</f>
        <v>38</v>
      </c>
      <c r="K26" s="19">
        <f t="shared" ref="K26:Y26" si="5">SUM(K7:K8)</f>
        <v>15</v>
      </c>
      <c r="L26" s="19">
        <f t="shared" si="5"/>
        <v>0</v>
      </c>
      <c r="M26" s="19">
        <f t="shared" si="5"/>
        <v>0</v>
      </c>
      <c r="N26" s="19">
        <f t="shared" si="5"/>
        <v>0</v>
      </c>
      <c r="O26" s="19">
        <f t="shared" si="5"/>
        <v>24</v>
      </c>
      <c r="P26" s="19">
        <f t="shared" si="5"/>
        <v>0</v>
      </c>
      <c r="Q26" s="19">
        <f t="shared" si="5"/>
        <v>0</v>
      </c>
      <c r="R26" s="19">
        <f t="shared" si="5"/>
        <v>0</v>
      </c>
      <c r="S26" s="19">
        <f t="shared" si="5"/>
        <v>0</v>
      </c>
      <c r="T26" s="19">
        <f t="shared" si="5"/>
        <v>0</v>
      </c>
      <c r="U26" s="19">
        <f t="shared" si="5"/>
        <v>62</v>
      </c>
      <c r="V26" s="19">
        <f t="shared" si="5"/>
        <v>0</v>
      </c>
      <c r="W26" s="19">
        <f t="shared" si="5"/>
        <v>0</v>
      </c>
      <c r="X26" s="19">
        <f t="shared" si="5"/>
        <v>62</v>
      </c>
      <c r="Y26" s="19">
        <f t="shared" si="5"/>
        <v>30</v>
      </c>
      <c r="Z26" s="29">
        <f t="shared" si="2"/>
        <v>0.4838709677419355</v>
      </c>
    </row>
    <row r="27" spans="1:26" s="7" customFormat="1" ht="21" x14ac:dyDescent="0.25">
      <c r="A27" s="33" t="s">
        <v>383</v>
      </c>
      <c r="B27" s="33"/>
      <c r="C27" s="33"/>
      <c r="D27" s="33"/>
      <c r="E27" s="33"/>
      <c r="F27" s="33"/>
      <c r="G27" s="33"/>
      <c r="H27" s="33"/>
      <c r="I27" s="33"/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26">
        <v>0</v>
      </c>
    </row>
  </sheetData>
  <mergeCells count="10">
    <mergeCell ref="A27:I27"/>
    <mergeCell ref="A23:I23"/>
    <mergeCell ref="A24:I24"/>
    <mergeCell ref="A25:I25"/>
    <mergeCell ref="A26:I26"/>
    <mergeCell ref="A19:I19"/>
    <mergeCell ref="A20:I20"/>
    <mergeCell ref="A21:I21"/>
    <mergeCell ref="A22:I22"/>
    <mergeCell ref="A18:I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6850-D2F7-480F-8D99-152E25B1C942}">
  <sheetPr>
    <tabColor theme="9" tint="0.79998168889431442"/>
  </sheetPr>
  <dimension ref="A1:Z27"/>
  <sheetViews>
    <sheetView topLeftCell="K12" workbookViewId="0">
      <selection activeCell="Z27" sqref="Z27"/>
    </sheetView>
  </sheetViews>
  <sheetFormatPr defaultColWidth="9" defaultRowHeight="15" x14ac:dyDescent="0.25"/>
  <cols>
    <col min="1" max="1" width="10.5703125" style="9" customWidth="1"/>
    <col min="2" max="2" width="10.140625" style="9" bestFit="1" customWidth="1"/>
    <col min="3" max="3" width="23.5703125" style="9" customWidth="1"/>
    <col min="4" max="4" width="9" style="9"/>
    <col min="5" max="5" width="45" style="9" customWidth="1"/>
    <col min="6" max="6" width="24.5703125" style="9" customWidth="1"/>
    <col min="7" max="7" width="13.42578125" style="9" customWidth="1"/>
    <col min="8" max="8" width="13.85546875" style="9" customWidth="1"/>
    <col min="9" max="9" width="29.5703125" style="11" customWidth="1"/>
    <col min="10" max="10" width="24" style="9" customWidth="1"/>
    <col min="11" max="11" width="19.85546875" style="9" customWidth="1"/>
    <col min="12" max="12" width="22.42578125" style="9" customWidth="1"/>
    <col min="13" max="15" width="19" style="9" customWidth="1"/>
    <col min="16" max="16" width="20.28515625" style="9" customWidth="1"/>
    <col min="17" max="17" width="20.85546875" style="9" customWidth="1"/>
    <col min="18" max="18" width="18.42578125" style="9" customWidth="1"/>
    <col min="19" max="19" width="16.42578125" style="9" customWidth="1"/>
    <col min="20" max="20" width="20.42578125" style="9" customWidth="1"/>
    <col min="21" max="21" width="14.140625" style="9" customWidth="1"/>
    <col min="22" max="25" width="9" style="9"/>
    <col min="26" max="26" width="13.42578125" style="9" customWidth="1"/>
    <col min="27" max="16384" width="9" style="9"/>
  </cols>
  <sheetData>
    <row r="1" spans="1:26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45" x14ac:dyDescent="0.25">
      <c r="A2" s="4">
        <v>2</v>
      </c>
      <c r="B2" s="4" t="s">
        <v>399</v>
      </c>
      <c r="C2" s="5" t="s">
        <v>398</v>
      </c>
      <c r="D2" s="6" t="s">
        <v>70</v>
      </c>
      <c r="E2" s="5" t="s">
        <v>435</v>
      </c>
      <c r="F2" s="5" t="s">
        <v>3</v>
      </c>
      <c r="G2" s="5" t="s">
        <v>73</v>
      </c>
      <c r="H2" s="6" t="s">
        <v>345</v>
      </c>
      <c r="I2" s="6" t="s">
        <v>25</v>
      </c>
      <c r="J2" s="6">
        <v>25</v>
      </c>
      <c r="K2" s="6">
        <v>8</v>
      </c>
      <c r="L2" s="6">
        <v>0</v>
      </c>
      <c r="M2" s="6">
        <v>0</v>
      </c>
      <c r="N2" s="6">
        <v>0</v>
      </c>
      <c r="O2" s="6">
        <v>14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39</v>
      </c>
      <c r="V2" s="6">
        <v>0</v>
      </c>
      <c r="W2" s="6">
        <v>0</v>
      </c>
      <c r="X2" s="6">
        <v>39</v>
      </c>
      <c r="Y2" s="6">
        <v>2</v>
      </c>
      <c r="Z2" s="23">
        <v>5.1282051282051198</v>
      </c>
    </row>
    <row r="3" spans="1:26" ht="30" x14ac:dyDescent="0.25">
      <c r="A3" s="4">
        <v>2</v>
      </c>
      <c r="B3" s="4" t="s">
        <v>400</v>
      </c>
      <c r="C3" s="5" t="s">
        <v>109</v>
      </c>
      <c r="D3" s="6" t="s">
        <v>1</v>
      </c>
      <c r="E3" s="5" t="s">
        <v>110</v>
      </c>
      <c r="F3" s="5" t="s">
        <v>8</v>
      </c>
      <c r="G3" s="5" t="s">
        <v>4</v>
      </c>
      <c r="H3" s="6" t="s">
        <v>345</v>
      </c>
      <c r="I3" s="6" t="s">
        <v>25</v>
      </c>
      <c r="J3" s="6">
        <v>6</v>
      </c>
      <c r="K3" s="6">
        <v>3</v>
      </c>
      <c r="L3" s="6">
        <v>0</v>
      </c>
      <c r="M3" s="6">
        <v>0</v>
      </c>
      <c r="N3" s="6">
        <v>0</v>
      </c>
      <c r="O3" s="6">
        <v>31</v>
      </c>
      <c r="P3" s="6">
        <v>12</v>
      </c>
      <c r="Q3" s="6">
        <v>0</v>
      </c>
      <c r="R3" s="6">
        <v>0</v>
      </c>
      <c r="S3" s="6">
        <v>0</v>
      </c>
      <c r="T3" s="6">
        <v>0</v>
      </c>
      <c r="U3" s="6">
        <v>37</v>
      </c>
      <c r="V3" s="6">
        <v>0</v>
      </c>
      <c r="W3" s="6">
        <v>0</v>
      </c>
      <c r="X3" s="6">
        <v>37</v>
      </c>
      <c r="Y3" s="6">
        <v>33</v>
      </c>
      <c r="Z3" s="23">
        <v>89.189189189189193</v>
      </c>
    </row>
    <row r="4" spans="1:26" ht="30" x14ac:dyDescent="0.25">
      <c r="A4" s="4">
        <v>2</v>
      </c>
      <c r="B4" s="4" t="s">
        <v>400</v>
      </c>
      <c r="C4" s="5" t="s">
        <v>109</v>
      </c>
      <c r="D4" s="6" t="s">
        <v>1</v>
      </c>
      <c r="E4" s="5" t="s">
        <v>128</v>
      </c>
      <c r="F4" s="5" t="s">
        <v>8</v>
      </c>
      <c r="G4" s="5" t="s">
        <v>4</v>
      </c>
      <c r="H4" s="6" t="s">
        <v>345</v>
      </c>
      <c r="I4" s="6" t="s">
        <v>9</v>
      </c>
      <c r="J4" s="6">
        <v>10</v>
      </c>
      <c r="K4" s="6">
        <v>2</v>
      </c>
      <c r="L4" s="6">
        <v>0</v>
      </c>
      <c r="M4" s="6">
        <v>0</v>
      </c>
      <c r="N4" s="6">
        <v>0</v>
      </c>
      <c r="O4" s="6">
        <v>8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18</v>
      </c>
      <c r="V4" s="6">
        <v>0</v>
      </c>
      <c r="W4" s="6">
        <v>0</v>
      </c>
      <c r="X4" s="6">
        <v>18</v>
      </c>
      <c r="Y4" s="6">
        <v>15</v>
      </c>
      <c r="Z4" s="23">
        <v>83.3333333333333</v>
      </c>
    </row>
    <row r="5" spans="1:26" ht="30" x14ac:dyDescent="0.25">
      <c r="A5" s="4">
        <v>2</v>
      </c>
      <c r="B5" s="4" t="s">
        <v>401</v>
      </c>
      <c r="C5" s="5" t="s">
        <v>163</v>
      </c>
      <c r="D5" s="6" t="s">
        <v>1</v>
      </c>
      <c r="E5" s="5" t="s">
        <v>164</v>
      </c>
      <c r="F5" s="5" t="s">
        <v>8</v>
      </c>
      <c r="G5" s="5" t="s">
        <v>4</v>
      </c>
      <c r="H5" s="6" t="s">
        <v>346</v>
      </c>
      <c r="I5" s="6" t="s">
        <v>5</v>
      </c>
      <c r="J5" s="6">
        <v>10</v>
      </c>
      <c r="K5" s="6">
        <v>5</v>
      </c>
      <c r="L5" s="6">
        <v>10</v>
      </c>
      <c r="M5" s="6">
        <v>0</v>
      </c>
      <c r="N5" s="6">
        <v>0</v>
      </c>
      <c r="O5" s="6">
        <v>6</v>
      </c>
      <c r="P5" s="6">
        <v>6</v>
      </c>
      <c r="Q5" s="6">
        <v>0</v>
      </c>
      <c r="R5" s="6">
        <v>0</v>
      </c>
      <c r="S5" s="6">
        <v>0</v>
      </c>
      <c r="T5" s="6">
        <v>0</v>
      </c>
      <c r="U5" s="6">
        <v>16</v>
      </c>
      <c r="V5" s="6">
        <v>0</v>
      </c>
      <c r="W5" s="6">
        <v>0</v>
      </c>
      <c r="X5" s="6">
        <v>16</v>
      </c>
      <c r="Y5" s="6">
        <v>10</v>
      </c>
      <c r="Z5" s="23">
        <v>62.5</v>
      </c>
    </row>
    <row r="6" spans="1:26" ht="30" x14ac:dyDescent="0.25">
      <c r="A6" s="4">
        <v>2</v>
      </c>
      <c r="B6" s="4" t="s">
        <v>401</v>
      </c>
      <c r="C6" s="5" t="s">
        <v>163</v>
      </c>
      <c r="D6" s="6" t="s">
        <v>1</v>
      </c>
      <c r="E6" s="5" t="s">
        <v>165</v>
      </c>
      <c r="F6" s="5" t="s">
        <v>8</v>
      </c>
      <c r="G6" s="5" t="s">
        <v>4</v>
      </c>
      <c r="H6" s="6" t="s">
        <v>346</v>
      </c>
      <c r="I6" s="6" t="s">
        <v>5</v>
      </c>
      <c r="J6" s="6">
        <v>6</v>
      </c>
      <c r="K6" s="6">
        <v>2</v>
      </c>
      <c r="L6" s="6">
        <v>0</v>
      </c>
      <c r="M6" s="6">
        <v>0</v>
      </c>
      <c r="N6" s="6">
        <v>0</v>
      </c>
      <c r="O6" s="6">
        <v>4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10</v>
      </c>
      <c r="V6" s="6">
        <v>0</v>
      </c>
      <c r="W6" s="6">
        <v>0</v>
      </c>
      <c r="X6" s="6">
        <v>10</v>
      </c>
      <c r="Y6" s="6">
        <v>8</v>
      </c>
      <c r="Z6" s="23">
        <v>80</v>
      </c>
    </row>
    <row r="7" spans="1:26" ht="30" x14ac:dyDescent="0.25">
      <c r="A7" s="4">
        <v>2</v>
      </c>
      <c r="B7" s="4" t="s">
        <v>400</v>
      </c>
      <c r="C7" s="5" t="s">
        <v>209</v>
      </c>
      <c r="D7" s="6" t="s">
        <v>1</v>
      </c>
      <c r="E7" s="5" t="s">
        <v>210</v>
      </c>
      <c r="F7" s="5" t="s">
        <v>8</v>
      </c>
      <c r="G7" s="5" t="s">
        <v>4</v>
      </c>
      <c r="H7" s="6" t="s">
        <v>345</v>
      </c>
      <c r="I7" s="6" t="s">
        <v>9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4</v>
      </c>
      <c r="P7" s="6">
        <v>0</v>
      </c>
      <c r="Q7" s="6">
        <v>4</v>
      </c>
      <c r="R7" s="6">
        <v>0</v>
      </c>
      <c r="S7" s="6">
        <v>0</v>
      </c>
      <c r="T7" s="6">
        <v>0</v>
      </c>
      <c r="U7" s="6">
        <v>4</v>
      </c>
      <c r="V7" s="6">
        <v>0</v>
      </c>
      <c r="W7" s="6">
        <v>0</v>
      </c>
      <c r="X7" s="6">
        <v>4</v>
      </c>
      <c r="Y7" s="6">
        <v>4</v>
      </c>
      <c r="Z7" s="23">
        <v>100</v>
      </c>
    </row>
    <row r="8" spans="1:26" ht="30" x14ac:dyDescent="0.25">
      <c r="A8" s="4">
        <v>2</v>
      </c>
      <c r="B8" s="4" t="s">
        <v>400</v>
      </c>
      <c r="C8" s="5" t="s">
        <v>403</v>
      </c>
      <c r="D8" s="6" t="s">
        <v>70</v>
      </c>
      <c r="E8" s="5" t="s">
        <v>402</v>
      </c>
      <c r="F8" s="5" t="s">
        <v>16</v>
      </c>
      <c r="G8" s="5" t="s">
        <v>72</v>
      </c>
      <c r="H8" s="6" t="s">
        <v>344</v>
      </c>
      <c r="I8" s="6" t="s">
        <v>5</v>
      </c>
      <c r="J8" s="6">
        <v>10</v>
      </c>
      <c r="K8" s="6">
        <v>3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10</v>
      </c>
      <c r="V8" s="6">
        <v>0</v>
      </c>
      <c r="W8" s="6">
        <v>0</v>
      </c>
      <c r="X8" s="6">
        <v>10</v>
      </c>
      <c r="Y8" s="6">
        <v>8</v>
      </c>
      <c r="Z8" s="23">
        <v>80</v>
      </c>
    </row>
    <row r="9" spans="1:26" ht="30" x14ac:dyDescent="0.25">
      <c r="A9" s="4">
        <v>2</v>
      </c>
      <c r="B9" s="4" t="s">
        <v>400</v>
      </c>
      <c r="C9" s="5" t="s">
        <v>109</v>
      </c>
      <c r="D9" s="6" t="s">
        <v>1</v>
      </c>
      <c r="E9" s="5" t="s">
        <v>234</v>
      </c>
      <c r="F9" s="5" t="s">
        <v>8</v>
      </c>
      <c r="G9" s="5" t="s">
        <v>4</v>
      </c>
      <c r="H9" s="6" t="s">
        <v>345</v>
      </c>
      <c r="I9" s="6" t="s">
        <v>5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11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11</v>
      </c>
      <c r="V9" s="6">
        <v>0</v>
      </c>
      <c r="W9" s="6">
        <v>0</v>
      </c>
      <c r="X9" s="6">
        <v>11</v>
      </c>
      <c r="Y9" s="6">
        <v>10</v>
      </c>
      <c r="Z9" s="23">
        <v>90.909090909090907</v>
      </c>
    </row>
    <row r="10" spans="1:26" ht="30" x14ac:dyDescent="0.25">
      <c r="A10" s="4">
        <v>2</v>
      </c>
      <c r="B10" s="4" t="s">
        <v>404</v>
      </c>
      <c r="C10" s="5" t="s">
        <v>258</v>
      </c>
      <c r="D10" s="6" t="s">
        <v>1</v>
      </c>
      <c r="E10" s="5" t="s">
        <v>259</v>
      </c>
      <c r="F10" s="5" t="s">
        <v>8</v>
      </c>
      <c r="G10" s="5" t="s">
        <v>4</v>
      </c>
      <c r="H10" s="6" t="s">
        <v>345</v>
      </c>
      <c r="I10" s="6" t="s">
        <v>5</v>
      </c>
      <c r="J10" s="6">
        <v>36</v>
      </c>
      <c r="K10" s="6">
        <v>11</v>
      </c>
      <c r="L10" s="6">
        <v>0</v>
      </c>
      <c r="M10" s="6">
        <v>0</v>
      </c>
      <c r="N10" s="6">
        <v>0</v>
      </c>
      <c r="O10" s="6">
        <v>4</v>
      </c>
      <c r="P10" s="6">
        <v>0</v>
      </c>
      <c r="Q10" s="6">
        <v>1</v>
      </c>
      <c r="R10" s="6">
        <v>0</v>
      </c>
      <c r="S10" s="6">
        <v>0</v>
      </c>
      <c r="T10" s="6">
        <v>0</v>
      </c>
      <c r="U10" s="6">
        <v>40</v>
      </c>
      <c r="V10" s="6">
        <v>0</v>
      </c>
      <c r="W10" s="6">
        <v>0</v>
      </c>
      <c r="X10" s="6">
        <v>40</v>
      </c>
      <c r="Y10" s="6">
        <v>40</v>
      </c>
      <c r="Z10" s="23">
        <v>100</v>
      </c>
    </row>
    <row r="11" spans="1:26" ht="45" x14ac:dyDescent="0.25">
      <c r="A11" s="4">
        <v>2</v>
      </c>
      <c r="B11" s="4" t="s">
        <v>401</v>
      </c>
      <c r="C11" s="5" t="s">
        <v>403</v>
      </c>
      <c r="D11" s="6" t="s">
        <v>70</v>
      </c>
      <c r="E11" s="5" t="s">
        <v>405</v>
      </c>
      <c r="F11" s="5" t="s">
        <v>16</v>
      </c>
      <c r="G11" s="5" t="s">
        <v>73</v>
      </c>
      <c r="H11" s="6" t="s">
        <v>344</v>
      </c>
      <c r="I11" s="6" t="s">
        <v>5</v>
      </c>
      <c r="J11" s="6">
        <v>9</v>
      </c>
      <c r="K11" s="6">
        <v>3</v>
      </c>
      <c r="L11" s="6">
        <v>0</v>
      </c>
      <c r="M11" s="6">
        <v>0</v>
      </c>
      <c r="N11" s="6">
        <v>0</v>
      </c>
      <c r="O11" s="6">
        <v>1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10</v>
      </c>
      <c r="V11" s="6">
        <v>0</v>
      </c>
      <c r="W11" s="6">
        <v>0</v>
      </c>
      <c r="X11" s="6">
        <v>10</v>
      </c>
      <c r="Y11" s="6">
        <v>8</v>
      </c>
      <c r="Z11" s="23">
        <v>80</v>
      </c>
    </row>
    <row r="12" spans="1:26" ht="45" x14ac:dyDescent="0.25">
      <c r="A12" s="4">
        <v>2</v>
      </c>
      <c r="B12" s="4" t="s">
        <v>401</v>
      </c>
      <c r="C12" s="5" t="s">
        <v>403</v>
      </c>
      <c r="D12" s="6" t="s">
        <v>70</v>
      </c>
      <c r="E12" s="5" t="s">
        <v>406</v>
      </c>
      <c r="F12" s="5" t="s">
        <v>3</v>
      </c>
      <c r="G12" s="5" t="s">
        <v>73</v>
      </c>
      <c r="H12" s="6" t="s">
        <v>344</v>
      </c>
      <c r="I12" s="6" t="s">
        <v>5</v>
      </c>
      <c r="J12" s="6">
        <v>5</v>
      </c>
      <c r="K12" s="6">
        <v>2</v>
      </c>
      <c r="L12" s="6">
        <v>0</v>
      </c>
      <c r="M12" s="6">
        <v>0</v>
      </c>
      <c r="N12" s="6">
        <v>0</v>
      </c>
      <c r="O12" s="6">
        <v>23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28</v>
      </c>
      <c r="V12" s="6">
        <v>0</v>
      </c>
      <c r="W12" s="6">
        <v>0</v>
      </c>
      <c r="X12" s="6">
        <v>28</v>
      </c>
      <c r="Y12" s="6">
        <v>10</v>
      </c>
      <c r="Z12" s="23">
        <v>35.714285714285701</v>
      </c>
    </row>
    <row r="13" spans="1:26" ht="30" x14ac:dyDescent="0.25">
      <c r="A13" s="4">
        <v>2</v>
      </c>
      <c r="B13" s="4" t="s">
        <v>400</v>
      </c>
      <c r="C13" s="5" t="s">
        <v>436</v>
      </c>
      <c r="D13" s="6" t="s">
        <v>1</v>
      </c>
      <c r="E13" s="5" t="s">
        <v>323</v>
      </c>
      <c r="F13" s="5" t="s">
        <v>3</v>
      </c>
      <c r="G13" s="5" t="s">
        <v>72</v>
      </c>
      <c r="H13" s="6" t="s">
        <v>345</v>
      </c>
      <c r="I13" s="6" t="s">
        <v>25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87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87</v>
      </c>
      <c r="V13" s="6">
        <v>0</v>
      </c>
      <c r="W13" s="6">
        <v>0</v>
      </c>
      <c r="X13" s="6">
        <v>87</v>
      </c>
      <c r="Y13" s="6">
        <v>82</v>
      </c>
      <c r="Z13" s="23">
        <v>94.252873563218301</v>
      </c>
    </row>
    <row r="14" spans="1:26" ht="30" x14ac:dyDescent="0.25">
      <c r="A14" s="4">
        <v>2</v>
      </c>
      <c r="B14" s="4" t="s">
        <v>399</v>
      </c>
      <c r="C14" s="5" t="s">
        <v>437</v>
      </c>
      <c r="D14" s="6" t="s">
        <v>1</v>
      </c>
      <c r="E14" s="5" t="s">
        <v>325</v>
      </c>
      <c r="F14" s="5" t="s">
        <v>3</v>
      </c>
      <c r="G14" s="5" t="s">
        <v>72</v>
      </c>
      <c r="H14" s="6" t="s">
        <v>345</v>
      </c>
      <c r="I14" s="6" t="s">
        <v>5</v>
      </c>
      <c r="J14" s="6">
        <v>4</v>
      </c>
      <c r="K14" s="6">
        <v>2</v>
      </c>
      <c r="L14" s="6">
        <v>0</v>
      </c>
      <c r="M14" s="6">
        <v>0</v>
      </c>
      <c r="N14" s="6">
        <v>0</v>
      </c>
      <c r="O14" s="6">
        <v>51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55</v>
      </c>
      <c r="V14" s="6">
        <v>0</v>
      </c>
      <c r="W14" s="6">
        <v>0</v>
      </c>
      <c r="X14" s="6">
        <v>55</v>
      </c>
      <c r="Y14" s="6">
        <v>14</v>
      </c>
      <c r="Z14" s="23">
        <v>25.4545454545454</v>
      </c>
    </row>
    <row r="15" spans="1:26" ht="30" x14ac:dyDescent="0.25">
      <c r="A15" s="4">
        <v>2</v>
      </c>
      <c r="B15" s="4" t="s">
        <v>404</v>
      </c>
      <c r="C15" s="5" t="s">
        <v>324</v>
      </c>
      <c r="D15" s="6" t="s">
        <v>1</v>
      </c>
      <c r="E15" s="5" t="s">
        <v>326</v>
      </c>
      <c r="F15" s="5" t="s">
        <v>3</v>
      </c>
      <c r="G15" s="5" t="s">
        <v>72</v>
      </c>
      <c r="H15" s="6" t="s">
        <v>345</v>
      </c>
      <c r="I15" s="6" t="s">
        <v>25</v>
      </c>
      <c r="J15" s="6">
        <v>4</v>
      </c>
      <c r="K15" s="6">
        <v>2</v>
      </c>
      <c r="L15" s="6">
        <v>0</v>
      </c>
      <c r="M15" s="6">
        <v>0</v>
      </c>
      <c r="N15" s="6">
        <v>0</v>
      </c>
      <c r="O15" s="6">
        <v>9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13</v>
      </c>
      <c r="V15" s="6">
        <v>0</v>
      </c>
      <c r="W15" s="6">
        <v>0</v>
      </c>
      <c r="X15" s="6">
        <v>13</v>
      </c>
      <c r="Y15" s="6">
        <v>13</v>
      </c>
      <c r="Z15" s="23">
        <v>100</v>
      </c>
    </row>
    <row r="16" spans="1:26" ht="30" x14ac:dyDescent="0.25">
      <c r="A16" s="4">
        <v>2</v>
      </c>
      <c r="B16" s="4" t="s">
        <v>407</v>
      </c>
      <c r="C16" s="5" t="s">
        <v>324</v>
      </c>
      <c r="D16" s="6" t="s">
        <v>1</v>
      </c>
      <c r="E16" s="5" t="s">
        <v>327</v>
      </c>
      <c r="F16" s="5" t="s">
        <v>3</v>
      </c>
      <c r="G16" s="5" t="s">
        <v>72</v>
      </c>
      <c r="H16" s="6" t="s">
        <v>345</v>
      </c>
      <c r="I16" s="6" t="s">
        <v>5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6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6</v>
      </c>
      <c r="V16" s="6">
        <v>0</v>
      </c>
      <c r="W16" s="6">
        <v>0</v>
      </c>
      <c r="X16" s="6">
        <v>6</v>
      </c>
      <c r="Y16" s="6">
        <v>6</v>
      </c>
      <c r="Z16" s="23">
        <v>100</v>
      </c>
    </row>
    <row r="17" spans="1:26" ht="30" x14ac:dyDescent="0.25">
      <c r="A17" s="4">
        <v>2</v>
      </c>
      <c r="B17" s="4" t="s">
        <v>400</v>
      </c>
      <c r="C17" s="5" t="s">
        <v>438</v>
      </c>
      <c r="D17" s="6" t="s">
        <v>1</v>
      </c>
      <c r="E17" s="5" t="s">
        <v>328</v>
      </c>
      <c r="F17" s="5" t="s">
        <v>3</v>
      </c>
      <c r="G17" s="5" t="s">
        <v>72</v>
      </c>
      <c r="H17" s="6" t="s">
        <v>345</v>
      </c>
      <c r="I17" s="6" t="s">
        <v>5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3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3</v>
      </c>
      <c r="V17" s="6">
        <v>0</v>
      </c>
      <c r="W17" s="6">
        <v>0</v>
      </c>
      <c r="X17" s="6">
        <v>3</v>
      </c>
      <c r="Y17" s="6">
        <v>3</v>
      </c>
      <c r="Z17" s="23">
        <v>100</v>
      </c>
    </row>
    <row r="18" spans="1:26" s="7" customFormat="1" ht="75" x14ac:dyDescent="0.25">
      <c r="A18" s="31"/>
      <c r="B18" s="31"/>
      <c r="C18" s="31"/>
      <c r="D18" s="31"/>
      <c r="E18" s="31"/>
      <c r="F18" s="31"/>
      <c r="G18" s="31"/>
      <c r="H18" s="31"/>
      <c r="I18" s="32"/>
      <c r="J18" s="1" t="s">
        <v>355</v>
      </c>
      <c r="K18" s="1" t="s">
        <v>356</v>
      </c>
      <c r="L18" s="1" t="s">
        <v>357</v>
      </c>
      <c r="M18" s="1" t="s">
        <v>358</v>
      </c>
      <c r="N18" s="1" t="s">
        <v>362</v>
      </c>
      <c r="O18" s="1" t="s">
        <v>359</v>
      </c>
      <c r="P18" s="1" t="s">
        <v>360</v>
      </c>
      <c r="Q18" s="1" t="s">
        <v>361</v>
      </c>
      <c r="R18" s="1" t="s">
        <v>363</v>
      </c>
      <c r="S18" s="1" t="s">
        <v>364</v>
      </c>
      <c r="T18" s="1" t="s">
        <v>365</v>
      </c>
      <c r="U18" s="1" t="s">
        <v>366</v>
      </c>
      <c r="V18" s="1" t="s">
        <v>367</v>
      </c>
      <c r="W18" s="1" t="s">
        <v>368</v>
      </c>
      <c r="X18" s="1" t="s">
        <v>369</v>
      </c>
      <c r="Y18" s="1" t="s">
        <v>370</v>
      </c>
      <c r="Z18" s="2" t="s">
        <v>371</v>
      </c>
    </row>
    <row r="19" spans="1:26" s="7" customFormat="1" ht="24" x14ac:dyDescent="0.25">
      <c r="A19" s="34" t="s">
        <v>374</v>
      </c>
      <c r="B19" s="35"/>
      <c r="C19" s="35"/>
      <c r="D19" s="35"/>
      <c r="E19" s="35"/>
      <c r="F19" s="35"/>
      <c r="G19" s="35"/>
      <c r="H19" s="35"/>
      <c r="I19" s="36"/>
      <c r="J19" s="18">
        <f>SUM(J2:J17)</f>
        <v>125</v>
      </c>
      <c r="K19" s="18">
        <f t="shared" ref="K19:Y19" si="0">SUM(K2:K17)</f>
        <v>43</v>
      </c>
      <c r="L19" s="18">
        <f t="shared" si="0"/>
        <v>10</v>
      </c>
      <c r="M19" s="18">
        <f t="shared" si="0"/>
        <v>0</v>
      </c>
      <c r="N19" s="18">
        <f t="shared" si="0"/>
        <v>0</v>
      </c>
      <c r="O19" s="18">
        <f t="shared" si="0"/>
        <v>262</v>
      </c>
      <c r="P19" s="18">
        <f t="shared" si="0"/>
        <v>18</v>
      </c>
      <c r="Q19" s="18">
        <f t="shared" si="0"/>
        <v>5</v>
      </c>
      <c r="R19" s="18">
        <f t="shared" si="0"/>
        <v>0</v>
      </c>
      <c r="S19" s="18">
        <f t="shared" si="0"/>
        <v>0</v>
      </c>
      <c r="T19" s="18">
        <f t="shared" si="0"/>
        <v>0</v>
      </c>
      <c r="U19" s="18">
        <f t="shared" si="0"/>
        <v>387</v>
      </c>
      <c r="V19" s="18">
        <f t="shared" si="0"/>
        <v>0</v>
      </c>
      <c r="W19" s="18">
        <f t="shared" si="0"/>
        <v>0</v>
      </c>
      <c r="X19" s="18">
        <f t="shared" si="0"/>
        <v>387</v>
      </c>
      <c r="Y19" s="18">
        <f t="shared" si="0"/>
        <v>266</v>
      </c>
      <c r="Z19" s="28">
        <f>Y19/U19</f>
        <v>0.6873385012919897</v>
      </c>
    </row>
    <row r="20" spans="1:26" s="7" customFormat="1" ht="24" customHeight="1" x14ac:dyDescent="0.25">
      <c r="A20" s="34" t="s">
        <v>377</v>
      </c>
      <c r="B20" s="35"/>
      <c r="C20" s="35"/>
      <c r="D20" s="35"/>
      <c r="E20" s="35"/>
      <c r="F20" s="35"/>
      <c r="G20" s="35"/>
      <c r="H20" s="35"/>
      <c r="I20" s="36"/>
      <c r="J20" s="16">
        <f>SUM(J2,J12:J17)</f>
        <v>38</v>
      </c>
      <c r="K20" s="16">
        <f t="shared" ref="K20:Y20" si="1">SUM(K2,K12:K17)</f>
        <v>14</v>
      </c>
      <c r="L20" s="16">
        <f t="shared" si="1"/>
        <v>0</v>
      </c>
      <c r="M20" s="16">
        <f t="shared" si="1"/>
        <v>0</v>
      </c>
      <c r="N20" s="16">
        <f t="shared" si="1"/>
        <v>0</v>
      </c>
      <c r="O20" s="16">
        <f t="shared" si="1"/>
        <v>193</v>
      </c>
      <c r="P20" s="16">
        <f t="shared" si="1"/>
        <v>0</v>
      </c>
      <c r="Q20" s="16">
        <f t="shared" si="1"/>
        <v>0</v>
      </c>
      <c r="R20" s="16">
        <f t="shared" si="1"/>
        <v>0</v>
      </c>
      <c r="S20" s="16">
        <f t="shared" si="1"/>
        <v>0</v>
      </c>
      <c r="T20" s="16">
        <f t="shared" si="1"/>
        <v>0</v>
      </c>
      <c r="U20" s="16">
        <f t="shared" si="1"/>
        <v>231</v>
      </c>
      <c r="V20" s="16">
        <f t="shared" si="1"/>
        <v>0</v>
      </c>
      <c r="W20" s="16">
        <f t="shared" si="1"/>
        <v>0</v>
      </c>
      <c r="X20" s="16">
        <f t="shared" si="1"/>
        <v>231</v>
      </c>
      <c r="Y20" s="16">
        <f t="shared" si="1"/>
        <v>130</v>
      </c>
      <c r="Z20" s="29">
        <f t="shared" ref="Z20:Z27" si="2">Y20/U20</f>
        <v>0.56277056277056281</v>
      </c>
    </row>
    <row r="21" spans="1:26" s="7" customFormat="1" ht="24" customHeight="1" x14ac:dyDescent="0.25">
      <c r="A21" s="34" t="s">
        <v>378</v>
      </c>
      <c r="B21" s="35"/>
      <c r="C21" s="35"/>
      <c r="D21" s="35"/>
      <c r="E21" s="35"/>
      <c r="F21" s="35"/>
      <c r="G21" s="35"/>
      <c r="H21" s="35"/>
      <c r="I21" s="36"/>
      <c r="J21" s="16">
        <f>SUM(J8,J11)</f>
        <v>19</v>
      </c>
      <c r="K21" s="16">
        <f t="shared" ref="K21:Y21" si="3">SUM(K8,K11)</f>
        <v>6</v>
      </c>
      <c r="L21" s="16">
        <f t="shared" si="3"/>
        <v>0</v>
      </c>
      <c r="M21" s="16">
        <f t="shared" si="3"/>
        <v>0</v>
      </c>
      <c r="N21" s="16">
        <f t="shared" si="3"/>
        <v>0</v>
      </c>
      <c r="O21" s="16">
        <f t="shared" si="3"/>
        <v>1</v>
      </c>
      <c r="P21" s="16">
        <f t="shared" si="3"/>
        <v>0</v>
      </c>
      <c r="Q21" s="16">
        <f t="shared" si="3"/>
        <v>0</v>
      </c>
      <c r="R21" s="16">
        <f t="shared" si="3"/>
        <v>0</v>
      </c>
      <c r="S21" s="16">
        <f t="shared" si="3"/>
        <v>0</v>
      </c>
      <c r="T21" s="16">
        <f t="shared" si="3"/>
        <v>0</v>
      </c>
      <c r="U21" s="16">
        <f t="shared" si="3"/>
        <v>20</v>
      </c>
      <c r="V21" s="16">
        <f t="shared" si="3"/>
        <v>0</v>
      </c>
      <c r="W21" s="16">
        <f t="shared" si="3"/>
        <v>0</v>
      </c>
      <c r="X21" s="16">
        <f t="shared" si="3"/>
        <v>20</v>
      </c>
      <c r="Y21" s="16">
        <f t="shared" si="3"/>
        <v>16</v>
      </c>
      <c r="Z21" s="26">
        <f t="shared" si="2"/>
        <v>0.8</v>
      </c>
    </row>
    <row r="22" spans="1:26" s="7" customFormat="1" ht="24" customHeight="1" x14ac:dyDescent="0.25">
      <c r="A22" s="34" t="s">
        <v>379</v>
      </c>
      <c r="B22" s="35"/>
      <c r="C22" s="35"/>
      <c r="D22" s="35"/>
      <c r="E22" s="35"/>
      <c r="F22" s="35"/>
      <c r="G22" s="35"/>
      <c r="H22" s="35"/>
      <c r="I22" s="36"/>
      <c r="J22" s="16">
        <f>SUM(J3:J7,J9:J10)</f>
        <v>68</v>
      </c>
      <c r="K22" s="16">
        <f t="shared" ref="K22:Y22" si="4">SUM(K3:K7,K9:K10)</f>
        <v>23</v>
      </c>
      <c r="L22" s="16">
        <f t="shared" si="4"/>
        <v>10</v>
      </c>
      <c r="M22" s="16">
        <f t="shared" si="4"/>
        <v>0</v>
      </c>
      <c r="N22" s="16">
        <f t="shared" si="4"/>
        <v>0</v>
      </c>
      <c r="O22" s="16">
        <f t="shared" si="4"/>
        <v>68</v>
      </c>
      <c r="P22" s="16">
        <f t="shared" si="4"/>
        <v>18</v>
      </c>
      <c r="Q22" s="16">
        <f t="shared" si="4"/>
        <v>5</v>
      </c>
      <c r="R22" s="16">
        <f t="shared" si="4"/>
        <v>0</v>
      </c>
      <c r="S22" s="16">
        <f t="shared" si="4"/>
        <v>0</v>
      </c>
      <c r="T22" s="16">
        <f t="shared" si="4"/>
        <v>0</v>
      </c>
      <c r="U22" s="16">
        <f t="shared" si="4"/>
        <v>136</v>
      </c>
      <c r="V22" s="16">
        <f t="shared" si="4"/>
        <v>0</v>
      </c>
      <c r="W22" s="16">
        <f t="shared" si="4"/>
        <v>0</v>
      </c>
      <c r="X22" s="16">
        <f t="shared" si="4"/>
        <v>136</v>
      </c>
      <c r="Y22" s="16">
        <f t="shared" si="4"/>
        <v>120</v>
      </c>
      <c r="Z22" s="26">
        <f t="shared" si="2"/>
        <v>0.88235294117647056</v>
      </c>
    </row>
    <row r="23" spans="1:26" s="7" customFormat="1" ht="24" customHeight="1" x14ac:dyDescent="0.25">
      <c r="A23" s="34" t="s">
        <v>380</v>
      </c>
      <c r="B23" s="35"/>
      <c r="C23" s="35"/>
      <c r="D23" s="35"/>
      <c r="E23" s="35"/>
      <c r="F23" s="35"/>
      <c r="G23" s="35"/>
      <c r="H23" s="35"/>
      <c r="I23" s="36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26">
        <v>0</v>
      </c>
    </row>
    <row r="24" spans="1:26" s="7" customFormat="1" ht="24" customHeight="1" x14ac:dyDescent="0.25">
      <c r="A24" s="34" t="s">
        <v>381</v>
      </c>
      <c r="B24" s="35"/>
      <c r="C24" s="35"/>
      <c r="D24" s="35"/>
      <c r="E24" s="35"/>
      <c r="F24" s="35"/>
      <c r="G24" s="35"/>
      <c r="H24" s="35"/>
      <c r="I24" s="36"/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6">
        <v>0</v>
      </c>
    </row>
    <row r="25" spans="1:26" s="7" customFormat="1" ht="24" customHeight="1" x14ac:dyDescent="0.25">
      <c r="A25" s="34" t="s">
        <v>382</v>
      </c>
      <c r="B25" s="35"/>
      <c r="C25" s="35"/>
      <c r="D25" s="35"/>
      <c r="E25" s="35"/>
      <c r="F25" s="35"/>
      <c r="G25" s="35"/>
      <c r="H25" s="35"/>
      <c r="I25" s="36"/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26">
        <v>0</v>
      </c>
    </row>
    <row r="26" spans="1:26" s="7" customFormat="1" ht="21" x14ac:dyDescent="0.25">
      <c r="A26" s="37" t="s">
        <v>376</v>
      </c>
      <c r="B26" s="38"/>
      <c r="C26" s="38"/>
      <c r="D26" s="38"/>
      <c r="E26" s="38"/>
      <c r="F26" s="38"/>
      <c r="G26" s="38"/>
      <c r="H26" s="38"/>
      <c r="I26" s="39"/>
      <c r="J26" s="19">
        <f>SUM(J2,J8,J11:J12)</f>
        <v>49</v>
      </c>
      <c r="K26" s="19">
        <f t="shared" ref="K26:Y26" si="5">SUM(K2,K8,K11:K12)</f>
        <v>16</v>
      </c>
      <c r="L26" s="19">
        <f t="shared" si="5"/>
        <v>0</v>
      </c>
      <c r="M26" s="19">
        <f t="shared" si="5"/>
        <v>0</v>
      </c>
      <c r="N26" s="19">
        <f t="shared" si="5"/>
        <v>0</v>
      </c>
      <c r="O26" s="19">
        <f t="shared" si="5"/>
        <v>38</v>
      </c>
      <c r="P26" s="19">
        <f t="shared" si="5"/>
        <v>0</v>
      </c>
      <c r="Q26" s="19">
        <f t="shared" si="5"/>
        <v>0</v>
      </c>
      <c r="R26" s="19">
        <f t="shared" si="5"/>
        <v>0</v>
      </c>
      <c r="S26" s="19">
        <f t="shared" si="5"/>
        <v>0</v>
      </c>
      <c r="T26" s="19">
        <f t="shared" si="5"/>
        <v>0</v>
      </c>
      <c r="U26" s="19">
        <f t="shared" si="5"/>
        <v>87</v>
      </c>
      <c r="V26" s="19">
        <f t="shared" si="5"/>
        <v>0</v>
      </c>
      <c r="W26" s="19">
        <f t="shared" si="5"/>
        <v>0</v>
      </c>
      <c r="X26" s="19">
        <f t="shared" si="5"/>
        <v>87</v>
      </c>
      <c r="Y26" s="19">
        <f t="shared" si="5"/>
        <v>28</v>
      </c>
      <c r="Z26" s="29">
        <f>Y26/U26</f>
        <v>0.32183908045977011</v>
      </c>
    </row>
    <row r="27" spans="1:26" s="7" customFormat="1" ht="21" x14ac:dyDescent="0.25">
      <c r="A27" s="37" t="s">
        <v>383</v>
      </c>
      <c r="B27" s="38"/>
      <c r="C27" s="38"/>
      <c r="D27" s="38"/>
      <c r="E27" s="38"/>
      <c r="F27" s="38"/>
      <c r="G27" s="38"/>
      <c r="H27" s="38"/>
      <c r="I27" s="39"/>
      <c r="J27" s="16">
        <f>SUM(J5:J6)</f>
        <v>16</v>
      </c>
      <c r="K27" s="16">
        <f t="shared" ref="K27:Y27" si="6">SUM(K5:K6)</f>
        <v>7</v>
      </c>
      <c r="L27" s="16">
        <f t="shared" si="6"/>
        <v>10</v>
      </c>
      <c r="M27" s="16">
        <f t="shared" si="6"/>
        <v>0</v>
      </c>
      <c r="N27" s="16">
        <f t="shared" si="6"/>
        <v>0</v>
      </c>
      <c r="O27" s="16">
        <f t="shared" si="6"/>
        <v>10</v>
      </c>
      <c r="P27" s="16">
        <f t="shared" si="6"/>
        <v>6</v>
      </c>
      <c r="Q27" s="16">
        <f t="shared" si="6"/>
        <v>0</v>
      </c>
      <c r="R27" s="16">
        <f t="shared" si="6"/>
        <v>0</v>
      </c>
      <c r="S27" s="16">
        <f t="shared" si="6"/>
        <v>0</v>
      </c>
      <c r="T27" s="16">
        <f t="shared" si="6"/>
        <v>0</v>
      </c>
      <c r="U27" s="16">
        <f t="shared" si="6"/>
        <v>26</v>
      </c>
      <c r="V27" s="16">
        <f t="shared" si="6"/>
        <v>0</v>
      </c>
      <c r="W27" s="16">
        <f t="shared" si="6"/>
        <v>0</v>
      </c>
      <c r="X27" s="16">
        <f t="shared" si="6"/>
        <v>26</v>
      </c>
      <c r="Y27" s="16">
        <f t="shared" si="6"/>
        <v>18</v>
      </c>
      <c r="Z27" s="29">
        <f t="shared" si="2"/>
        <v>0.69230769230769229</v>
      </c>
    </row>
  </sheetData>
  <mergeCells count="10">
    <mergeCell ref="A23:I23"/>
    <mergeCell ref="A24:I24"/>
    <mergeCell ref="A25:I25"/>
    <mergeCell ref="A26:I26"/>
    <mergeCell ref="A27:I27"/>
    <mergeCell ref="A19:I19"/>
    <mergeCell ref="A20:I20"/>
    <mergeCell ref="A21:I21"/>
    <mergeCell ref="A22:I22"/>
    <mergeCell ref="A18:I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528D-3807-4624-A6C9-42F94BAFDF2D}">
  <sheetPr>
    <tabColor theme="9" tint="0.79998168889431442"/>
  </sheetPr>
  <dimension ref="A1:Z37"/>
  <sheetViews>
    <sheetView topLeftCell="A24" workbookViewId="0">
      <selection activeCell="J37" sqref="J37"/>
    </sheetView>
  </sheetViews>
  <sheetFormatPr defaultColWidth="9" defaultRowHeight="15" x14ac:dyDescent="0.25"/>
  <cols>
    <col min="1" max="1" width="9" style="8"/>
    <col min="2" max="2" width="10.7109375" style="8" customWidth="1"/>
    <col min="3" max="3" width="33.5703125" style="8" customWidth="1"/>
    <col min="4" max="4" width="11.42578125" style="8" customWidth="1"/>
    <col min="5" max="5" width="36.42578125" style="8" customWidth="1"/>
    <col min="6" max="6" width="13.5703125" style="8" customWidth="1"/>
    <col min="7" max="7" width="18" style="8" customWidth="1"/>
    <col min="8" max="8" width="13.140625" style="8" customWidth="1"/>
    <col min="9" max="9" width="13.7109375" style="8" customWidth="1"/>
    <col min="10" max="10" width="20.42578125" style="8" customWidth="1"/>
    <col min="11" max="11" width="17.42578125" style="8" customWidth="1"/>
    <col min="12" max="12" width="23.85546875" style="8" customWidth="1"/>
    <col min="13" max="13" width="19.5703125" style="8" customWidth="1"/>
    <col min="14" max="14" width="17.85546875" style="8" customWidth="1"/>
    <col min="15" max="15" width="17.28515625" style="8" customWidth="1"/>
    <col min="16" max="16" width="20.28515625" style="8" customWidth="1"/>
    <col min="17" max="17" width="18.5703125" style="8" customWidth="1"/>
    <col min="18" max="18" width="20.28515625" style="8" customWidth="1"/>
    <col min="19" max="19" width="18" style="8" customWidth="1"/>
    <col min="20" max="20" width="19.42578125" style="8" customWidth="1"/>
    <col min="21" max="21" width="14" style="8" customWidth="1"/>
    <col min="22" max="24" width="9" style="8"/>
    <col min="25" max="25" width="13.42578125" style="8" customWidth="1"/>
    <col min="26" max="26" width="14" style="8" customWidth="1"/>
    <col min="27" max="16384" width="9" style="8"/>
  </cols>
  <sheetData>
    <row r="1" spans="1:26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45" x14ac:dyDescent="0.25">
      <c r="A2" s="4" t="s">
        <v>373</v>
      </c>
      <c r="B2" s="4" t="s">
        <v>401</v>
      </c>
      <c r="C2" s="5" t="s">
        <v>154</v>
      </c>
      <c r="D2" s="6" t="s">
        <v>1</v>
      </c>
      <c r="E2" s="5" t="s">
        <v>155</v>
      </c>
      <c r="F2" s="5" t="s">
        <v>3</v>
      </c>
      <c r="G2" s="5" t="s">
        <v>4</v>
      </c>
      <c r="H2" s="6" t="s">
        <v>345</v>
      </c>
      <c r="I2" s="6" t="s">
        <v>5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84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84</v>
      </c>
      <c r="V2" s="6">
        <v>0</v>
      </c>
      <c r="W2" s="6">
        <v>0</v>
      </c>
      <c r="X2" s="6">
        <v>84</v>
      </c>
      <c r="Y2" s="6">
        <v>51</v>
      </c>
      <c r="Z2" s="23">
        <v>60.714285714285701</v>
      </c>
    </row>
    <row r="3" spans="1:26" ht="45" x14ac:dyDescent="0.25">
      <c r="A3" s="4" t="s">
        <v>373</v>
      </c>
      <c r="B3" s="4" t="s">
        <v>401</v>
      </c>
      <c r="C3" s="5" t="s">
        <v>154</v>
      </c>
      <c r="D3" s="6" t="s">
        <v>1</v>
      </c>
      <c r="E3" s="5" t="s">
        <v>156</v>
      </c>
      <c r="F3" s="5" t="s">
        <v>3</v>
      </c>
      <c r="G3" s="5" t="s">
        <v>4</v>
      </c>
      <c r="H3" s="6" t="s">
        <v>345</v>
      </c>
      <c r="I3" s="6" t="s">
        <v>5</v>
      </c>
      <c r="J3" s="6">
        <v>48</v>
      </c>
      <c r="K3" s="6">
        <v>16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48</v>
      </c>
      <c r="V3" s="6">
        <v>0</v>
      </c>
      <c r="W3" s="6">
        <v>0</v>
      </c>
      <c r="X3" s="6">
        <v>48</v>
      </c>
      <c r="Y3" s="6">
        <v>12</v>
      </c>
      <c r="Z3" s="23">
        <v>25</v>
      </c>
    </row>
    <row r="4" spans="1:26" ht="45" x14ac:dyDescent="0.25">
      <c r="A4" s="4" t="s">
        <v>373</v>
      </c>
      <c r="B4" s="4" t="s">
        <v>401</v>
      </c>
      <c r="C4" s="5" t="s">
        <v>157</v>
      </c>
      <c r="D4" s="6" t="s">
        <v>1</v>
      </c>
      <c r="E4" s="5" t="s">
        <v>158</v>
      </c>
      <c r="F4" s="5" t="s">
        <v>3</v>
      </c>
      <c r="G4" s="5" t="s">
        <v>4</v>
      </c>
      <c r="H4" s="6" t="s">
        <v>345</v>
      </c>
      <c r="I4" s="6" t="s">
        <v>5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50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50</v>
      </c>
      <c r="V4" s="6">
        <v>0</v>
      </c>
      <c r="W4" s="6">
        <v>0</v>
      </c>
      <c r="X4" s="6">
        <v>50</v>
      </c>
      <c r="Y4" s="6">
        <v>12</v>
      </c>
      <c r="Z4" s="23">
        <v>24</v>
      </c>
    </row>
    <row r="5" spans="1:26" ht="45" x14ac:dyDescent="0.25">
      <c r="A5" s="4" t="s">
        <v>373</v>
      </c>
      <c r="B5" s="4" t="s">
        <v>401</v>
      </c>
      <c r="C5" s="5" t="s">
        <v>159</v>
      </c>
      <c r="D5" s="6" t="s">
        <v>1</v>
      </c>
      <c r="E5" s="5" t="s">
        <v>160</v>
      </c>
      <c r="F5" s="5" t="s">
        <v>3</v>
      </c>
      <c r="G5" s="5" t="s">
        <v>4</v>
      </c>
      <c r="H5" s="6" t="s">
        <v>345</v>
      </c>
      <c r="I5" s="6" t="s">
        <v>5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8</v>
      </c>
      <c r="T5" s="6">
        <v>0</v>
      </c>
      <c r="U5" s="6">
        <v>8</v>
      </c>
      <c r="V5" s="6">
        <v>0</v>
      </c>
      <c r="W5" s="6">
        <v>0</v>
      </c>
      <c r="X5" s="6">
        <v>8</v>
      </c>
      <c r="Y5" s="6">
        <v>3</v>
      </c>
      <c r="Z5" s="23">
        <v>37.5</v>
      </c>
    </row>
    <row r="6" spans="1:26" ht="60" x14ac:dyDescent="0.25">
      <c r="A6" s="4" t="s">
        <v>373</v>
      </c>
      <c r="B6" s="4" t="s">
        <v>401</v>
      </c>
      <c r="C6" s="5" t="s">
        <v>154</v>
      </c>
      <c r="D6" s="6" t="s">
        <v>1</v>
      </c>
      <c r="E6" s="5" t="s">
        <v>161</v>
      </c>
      <c r="F6" s="5" t="s">
        <v>8</v>
      </c>
      <c r="G6" s="5" t="s">
        <v>4</v>
      </c>
      <c r="H6" s="6" t="s">
        <v>345</v>
      </c>
      <c r="I6" s="6" t="s">
        <v>5</v>
      </c>
      <c r="J6" s="6">
        <v>9</v>
      </c>
      <c r="K6" s="6">
        <v>3</v>
      </c>
      <c r="L6" s="6">
        <v>0</v>
      </c>
      <c r="M6" s="6">
        <v>0</v>
      </c>
      <c r="N6" s="6">
        <v>0</v>
      </c>
      <c r="O6" s="6">
        <v>34</v>
      </c>
      <c r="P6" s="6">
        <v>19</v>
      </c>
      <c r="Q6" s="6">
        <v>0</v>
      </c>
      <c r="R6" s="6">
        <v>0</v>
      </c>
      <c r="S6" s="6">
        <v>0</v>
      </c>
      <c r="T6" s="6">
        <v>0</v>
      </c>
      <c r="U6" s="6">
        <v>43</v>
      </c>
      <c r="V6" s="6">
        <v>0</v>
      </c>
      <c r="W6" s="6">
        <v>0</v>
      </c>
      <c r="X6" s="6">
        <v>43</v>
      </c>
      <c r="Y6" s="6">
        <v>34</v>
      </c>
      <c r="Z6" s="23">
        <v>79.069767441860407</v>
      </c>
    </row>
    <row r="7" spans="1:26" ht="60" x14ac:dyDescent="0.25">
      <c r="A7" s="4" t="s">
        <v>373</v>
      </c>
      <c r="B7" s="4" t="s">
        <v>401</v>
      </c>
      <c r="C7" s="5" t="s">
        <v>157</v>
      </c>
      <c r="D7" s="6" t="s">
        <v>1</v>
      </c>
      <c r="E7" s="5" t="s">
        <v>162</v>
      </c>
      <c r="F7" s="5" t="s">
        <v>8</v>
      </c>
      <c r="G7" s="5" t="s">
        <v>4</v>
      </c>
      <c r="H7" s="6" t="s">
        <v>345</v>
      </c>
      <c r="I7" s="6" t="s">
        <v>9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12</v>
      </c>
      <c r="P7" s="6">
        <v>3</v>
      </c>
      <c r="Q7" s="6">
        <v>0</v>
      </c>
      <c r="R7" s="6">
        <v>0</v>
      </c>
      <c r="S7" s="6">
        <v>0</v>
      </c>
      <c r="T7" s="6">
        <v>0</v>
      </c>
      <c r="U7" s="6">
        <v>12</v>
      </c>
      <c r="V7" s="6">
        <v>0</v>
      </c>
      <c r="W7" s="6">
        <v>0</v>
      </c>
      <c r="X7" s="6">
        <v>12</v>
      </c>
      <c r="Y7" s="6">
        <v>7</v>
      </c>
      <c r="Z7" s="23">
        <v>58.3333333333333</v>
      </c>
    </row>
    <row r="8" spans="1:26" ht="60" x14ac:dyDescent="0.25">
      <c r="A8" s="4" t="s">
        <v>373</v>
      </c>
      <c r="B8" s="4" t="s">
        <v>401</v>
      </c>
      <c r="C8" s="5" t="s">
        <v>109</v>
      </c>
      <c r="D8" s="6" t="s">
        <v>1</v>
      </c>
      <c r="E8" s="5" t="s">
        <v>166</v>
      </c>
      <c r="F8" s="5" t="s">
        <v>8</v>
      </c>
      <c r="G8" s="5" t="s">
        <v>4</v>
      </c>
      <c r="H8" s="6" t="s">
        <v>345</v>
      </c>
      <c r="I8" s="6" t="s">
        <v>9</v>
      </c>
      <c r="J8" s="6">
        <v>12</v>
      </c>
      <c r="K8" s="6">
        <v>6</v>
      </c>
      <c r="L8" s="6">
        <v>0</v>
      </c>
      <c r="M8" s="6">
        <v>0</v>
      </c>
      <c r="N8" s="6">
        <v>0</v>
      </c>
      <c r="O8" s="6">
        <v>48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60</v>
      </c>
      <c r="V8" s="6">
        <v>0</v>
      </c>
      <c r="W8" s="6">
        <v>0</v>
      </c>
      <c r="X8" s="6">
        <v>60</v>
      </c>
      <c r="Y8" s="6">
        <v>59</v>
      </c>
      <c r="Z8" s="23">
        <v>98.3333333333333</v>
      </c>
    </row>
    <row r="9" spans="1:26" ht="60" x14ac:dyDescent="0.25">
      <c r="A9" s="4" t="s">
        <v>373</v>
      </c>
      <c r="B9" s="4" t="s">
        <v>401</v>
      </c>
      <c r="C9" s="5" t="s">
        <v>109</v>
      </c>
      <c r="D9" s="6" t="s">
        <v>1</v>
      </c>
      <c r="E9" s="5" t="s">
        <v>167</v>
      </c>
      <c r="F9" s="5" t="s">
        <v>8</v>
      </c>
      <c r="G9" s="5" t="s">
        <v>4</v>
      </c>
      <c r="H9" s="6" t="s">
        <v>345</v>
      </c>
      <c r="I9" s="6" t="s">
        <v>5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8</v>
      </c>
      <c r="P9" s="6">
        <v>6</v>
      </c>
      <c r="Q9" s="6">
        <v>0</v>
      </c>
      <c r="R9" s="6">
        <v>0</v>
      </c>
      <c r="S9" s="6">
        <v>0</v>
      </c>
      <c r="T9" s="6">
        <v>0</v>
      </c>
      <c r="U9" s="6">
        <v>8</v>
      </c>
      <c r="V9" s="6">
        <v>0</v>
      </c>
      <c r="W9" s="6">
        <v>0</v>
      </c>
      <c r="X9" s="6">
        <v>8</v>
      </c>
      <c r="Y9" s="6">
        <v>7</v>
      </c>
      <c r="Z9" s="23">
        <v>87.5</v>
      </c>
    </row>
    <row r="10" spans="1:26" ht="45" x14ac:dyDescent="0.25">
      <c r="A10" s="4" t="s">
        <v>373</v>
      </c>
      <c r="B10" s="4" t="s">
        <v>401</v>
      </c>
      <c r="C10" s="5" t="s">
        <v>163</v>
      </c>
      <c r="D10" s="6" t="s">
        <v>1</v>
      </c>
      <c r="E10" s="5" t="s">
        <v>168</v>
      </c>
      <c r="F10" s="5" t="s">
        <v>16</v>
      </c>
      <c r="G10" s="5" t="s">
        <v>4</v>
      </c>
      <c r="H10" s="6" t="s">
        <v>346</v>
      </c>
      <c r="I10" s="6" t="s">
        <v>5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5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5</v>
      </c>
      <c r="V10" s="6">
        <v>0</v>
      </c>
      <c r="W10" s="6">
        <v>0</v>
      </c>
      <c r="X10" s="6">
        <v>5</v>
      </c>
      <c r="Y10" s="6">
        <v>4</v>
      </c>
      <c r="Z10" s="23">
        <v>80</v>
      </c>
    </row>
    <row r="11" spans="1:26" ht="45" x14ac:dyDescent="0.25">
      <c r="A11" s="4" t="s">
        <v>373</v>
      </c>
      <c r="B11" s="4" t="s">
        <v>401</v>
      </c>
      <c r="C11" s="5" t="s">
        <v>154</v>
      </c>
      <c r="D11" s="6" t="s">
        <v>1</v>
      </c>
      <c r="E11" s="5" t="s">
        <v>169</v>
      </c>
      <c r="F11" s="5" t="s">
        <v>16</v>
      </c>
      <c r="G11" s="5" t="s">
        <v>4</v>
      </c>
      <c r="H11" s="6" t="s">
        <v>345</v>
      </c>
      <c r="I11" s="6" t="s">
        <v>5</v>
      </c>
      <c r="J11" s="6">
        <v>6</v>
      </c>
      <c r="K11" s="6">
        <v>2</v>
      </c>
      <c r="L11" s="6">
        <v>0</v>
      </c>
      <c r="M11" s="6">
        <v>6</v>
      </c>
      <c r="N11" s="6">
        <v>0</v>
      </c>
      <c r="O11" s="6">
        <v>18</v>
      </c>
      <c r="P11" s="6">
        <v>0</v>
      </c>
      <c r="Q11" s="6">
        <v>18</v>
      </c>
      <c r="R11" s="6">
        <v>0</v>
      </c>
      <c r="S11" s="6">
        <v>0</v>
      </c>
      <c r="T11" s="6">
        <v>0</v>
      </c>
      <c r="U11" s="6">
        <v>24</v>
      </c>
      <c r="V11" s="6">
        <v>0</v>
      </c>
      <c r="W11" s="6">
        <v>0</v>
      </c>
      <c r="X11" s="6">
        <v>24</v>
      </c>
      <c r="Y11" s="6">
        <v>16</v>
      </c>
      <c r="Z11" s="23">
        <v>66.6666666666666</v>
      </c>
    </row>
    <row r="12" spans="1:26" ht="45" x14ac:dyDescent="0.25">
      <c r="A12" s="4" t="s">
        <v>373</v>
      </c>
      <c r="B12" s="4" t="s">
        <v>401</v>
      </c>
      <c r="C12" s="5" t="s">
        <v>170</v>
      </c>
      <c r="D12" s="6" t="s">
        <v>1</v>
      </c>
      <c r="E12" s="5" t="s">
        <v>171</v>
      </c>
      <c r="F12" s="5" t="s">
        <v>16</v>
      </c>
      <c r="G12" s="5" t="s">
        <v>4</v>
      </c>
      <c r="H12" s="6" t="s">
        <v>345</v>
      </c>
      <c r="I12" s="6" t="s">
        <v>5</v>
      </c>
      <c r="J12" s="6">
        <v>54</v>
      </c>
      <c r="K12" s="6">
        <v>18</v>
      </c>
      <c r="L12" s="6">
        <v>0</v>
      </c>
      <c r="M12" s="6">
        <v>0</v>
      </c>
      <c r="N12" s="6">
        <v>0</v>
      </c>
      <c r="O12" s="6">
        <v>16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70</v>
      </c>
      <c r="V12" s="6">
        <v>0</v>
      </c>
      <c r="W12" s="6">
        <v>0</v>
      </c>
      <c r="X12" s="6">
        <v>70</v>
      </c>
      <c r="Y12" s="6">
        <v>57</v>
      </c>
      <c r="Z12" s="23">
        <v>81.428571428571402</v>
      </c>
    </row>
    <row r="13" spans="1:26" ht="45" x14ac:dyDescent="0.25">
      <c r="A13" s="4" t="s">
        <v>373</v>
      </c>
      <c r="B13" s="4" t="s">
        <v>401</v>
      </c>
      <c r="C13" s="5" t="s">
        <v>170</v>
      </c>
      <c r="D13" s="6" t="s">
        <v>1</v>
      </c>
      <c r="E13" s="5" t="s">
        <v>172</v>
      </c>
      <c r="F13" s="5" t="s">
        <v>16</v>
      </c>
      <c r="G13" s="5" t="s">
        <v>4</v>
      </c>
      <c r="H13" s="6" t="s">
        <v>345</v>
      </c>
      <c r="I13" s="6" t="s">
        <v>5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30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30</v>
      </c>
      <c r="V13" s="6">
        <v>0</v>
      </c>
      <c r="W13" s="6">
        <v>0</v>
      </c>
      <c r="X13" s="6">
        <v>30</v>
      </c>
      <c r="Y13" s="6">
        <v>31</v>
      </c>
      <c r="Z13" s="23">
        <v>103.333333333333</v>
      </c>
    </row>
    <row r="14" spans="1:26" ht="45" x14ac:dyDescent="0.25">
      <c r="A14" s="4" t="s">
        <v>373</v>
      </c>
      <c r="B14" s="4" t="s">
        <v>401</v>
      </c>
      <c r="C14" s="5" t="s">
        <v>159</v>
      </c>
      <c r="D14" s="6" t="s">
        <v>1</v>
      </c>
      <c r="E14" s="5" t="s">
        <v>173</v>
      </c>
      <c r="F14" s="5" t="s">
        <v>16</v>
      </c>
      <c r="G14" s="5" t="s">
        <v>4</v>
      </c>
      <c r="H14" s="6" t="s">
        <v>345</v>
      </c>
      <c r="I14" s="6" t="s">
        <v>25</v>
      </c>
      <c r="J14" s="6">
        <v>8</v>
      </c>
      <c r="K14" s="6">
        <v>4</v>
      </c>
      <c r="L14" s="6">
        <v>0</v>
      </c>
      <c r="M14" s="6">
        <v>0</v>
      </c>
      <c r="N14" s="6">
        <v>8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8</v>
      </c>
      <c r="V14" s="6">
        <v>0</v>
      </c>
      <c r="W14" s="6">
        <v>0</v>
      </c>
      <c r="X14" s="6">
        <v>8</v>
      </c>
      <c r="Y14" s="6">
        <v>9</v>
      </c>
      <c r="Z14" s="23">
        <v>112.5</v>
      </c>
    </row>
    <row r="15" spans="1:26" ht="75" x14ac:dyDescent="0.25">
      <c r="A15" s="4" t="s">
        <v>373</v>
      </c>
      <c r="B15" s="4" t="s">
        <v>401</v>
      </c>
      <c r="C15" s="5" t="s">
        <v>163</v>
      </c>
      <c r="D15" s="6" t="s">
        <v>1</v>
      </c>
      <c r="E15" s="5" t="s">
        <v>174</v>
      </c>
      <c r="F15" s="5" t="s">
        <v>71</v>
      </c>
      <c r="G15" s="5" t="s">
        <v>4</v>
      </c>
      <c r="H15" s="6" t="s">
        <v>345</v>
      </c>
      <c r="I15" s="6" t="s">
        <v>9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1</v>
      </c>
      <c r="V15" s="6">
        <v>0</v>
      </c>
      <c r="W15" s="6">
        <v>0</v>
      </c>
      <c r="X15" s="6">
        <v>1</v>
      </c>
      <c r="Y15" s="6">
        <v>1</v>
      </c>
      <c r="Z15" s="23">
        <v>100</v>
      </c>
    </row>
    <row r="16" spans="1:26" ht="75" x14ac:dyDescent="0.25">
      <c r="A16" s="4" t="s">
        <v>373</v>
      </c>
      <c r="B16" s="4" t="s">
        <v>401</v>
      </c>
      <c r="C16" s="5" t="s">
        <v>159</v>
      </c>
      <c r="D16" s="6" t="s">
        <v>1</v>
      </c>
      <c r="E16" s="5" t="s">
        <v>175</v>
      </c>
      <c r="F16" s="5" t="s">
        <v>71</v>
      </c>
      <c r="G16" s="5" t="s">
        <v>4</v>
      </c>
      <c r="H16" s="6" t="s">
        <v>345</v>
      </c>
      <c r="I16" s="6" t="s">
        <v>9</v>
      </c>
      <c r="J16" s="6">
        <v>5</v>
      </c>
      <c r="K16" s="6">
        <v>2</v>
      </c>
      <c r="L16" s="6">
        <v>0</v>
      </c>
      <c r="M16" s="6">
        <v>0</v>
      </c>
      <c r="N16" s="6">
        <v>5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5</v>
      </c>
      <c r="V16" s="6">
        <v>0</v>
      </c>
      <c r="W16" s="6">
        <v>0</v>
      </c>
      <c r="X16" s="6">
        <v>5</v>
      </c>
      <c r="Y16" s="6">
        <v>5</v>
      </c>
      <c r="Z16" s="23">
        <v>100</v>
      </c>
    </row>
    <row r="17" spans="1:26" ht="45" x14ac:dyDescent="0.25">
      <c r="A17" s="4" t="s">
        <v>373</v>
      </c>
      <c r="B17" s="4" t="s">
        <v>401</v>
      </c>
      <c r="C17" s="5" t="s">
        <v>159</v>
      </c>
      <c r="D17" s="6" t="s">
        <v>1</v>
      </c>
      <c r="E17" s="5" t="s">
        <v>176</v>
      </c>
      <c r="F17" s="5" t="s">
        <v>16</v>
      </c>
      <c r="G17" s="5" t="s">
        <v>4</v>
      </c>
      <c r="H17" s="6" t="s">
        <v>345</v>
      </c>
      <c r="I17" s="6" t="s">
        <v>5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8</v>
      </c>
      <c r="P17" s="6">
        <v>0</v>
      </c>
      <c r="Q17" s="6">
        <v>0</v>
      </c>
      <c r="R17" s="6">
        <v>8</v>
      </c>
      <c r="S17" s="6">
        <v>0</v>
      </c>
      <c r="T17" s="6">
        <v>0</v>
      </c>
      <c r="U17" s="6">
        <v>8</v>
      </c>
      <c r="V17" s="6">
        <v>0</v>
      </c>
      <c r="W17" s="6">
        <v>0</v>
      </c>
      <c r="X17" s="6">
        <v>8</v>
      </c>
      <c r="Y17" s="6">
        <v>7</v>
      </c>
      <c r="Z17" s="23">
        <v>87.5</v>
      </c>
    </row>
    <row r="18" spans="1:26" ht="60" x14ac:dyDescent="0.25">
      <c r="A18" s="4" t="s">
        <v>373</v>
      </c>
      <c r="B18" s="4" t="s">
        <v>401</v>
      </c>
      <c r="C18" s="5" t="s">
        <v>109</v>
      </c>
      <c r="D18" s="6" t="s">
        <v>1</v>
      </c>
      <c r="E18" s="5" t="s">
        <v>182</v>
      </c>
      <c r="F18" s="5" t="s">
        <v>8</v>
      </c>
      <c r="G18" s="5" t="s">
        <v>4</v>
      </c>
      <c r="H18" s="6" t="s">
        <v>345</v>
      </c>
      <c r="I18" s="6" t="s">
        <v>5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32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32</v>
      </c>
      <c r="V18" s="6">
        <v>0</v>
      </c>
      <c r="W18" s="6">
        <v>0</v>
      </c>
      <c r="X18" s="6">
        <v>32</v>
      </c>
      <c r="Y18" s="6">
        <v>34</v>
      </c>
      <c r="Z18" s="23">
        <v>106.25</v>
      </c>
    </row>
    <row r="19" spans="1:26" ht="45" x14ac:dyDescent="0.25">
      <c r="A19" s="4" t="s">
        <v>373</v>
      </c>
      <c r="B19" s="4" t="s">
        <v>401</v>
      </c>
      <c r="C19" s="5" t="s">
        <v>154</v>
      </c>
      <c r="D19" s="6" t="s">
        <v>1</v>
      </c>
      <c r="E19" s="5" t="s">
        <v>183</v>
      </c>
      <c r="F19" s="5" t="s">
        <v>184</v>
      </c>
      <c r="G19" s="5" t="s">
        <v>4</v>
      </c>
      <c r="H19" s="6" t="s">
        <v>345</v>
      </c>
      <c r="I19" s="6" t="s">
        <v>5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/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72</v>
      </c>
      <c r="W19" s="6"/>
      <c r="X19" s="6">
        <v>72</v>
      </c>
      <c r="Y19" s="6">
        <v>64</v>
      </c>
      <c r="Z19" s="23">
        <v>88.8888888888888</v>
      </c>
    </row>
    <row r="20" spans="1:26" ht="60" x14ac:dyDescent="0.25">
      <c r="A20" s="4" t="s">
        <v>373</v>
      </c>
      <c r="B20" s="4" t="s">
        <v>401</v>
      </c>
      <c r="C20" s="5" t="s">
        <v>214</v>
      </c>
      <c r="D20" s="6" t="s">
        <v>1</v>
      </c>
      <c r="E20" s="5" t="s">
        <v>215</v>
      </c>
      <c r="F20" s="5" t="s">
        <v>8</v>
      </c>
      <c r="G20" s="5" t="s">
        <v>4</v>
      </c>
      <c r="H20" s="6" t="s">
        <v>345</v>
      </c>
      <c r="I20" s="6" t="s">
        <v>9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191</v>
      </c>
      <c r="P20" s="6">
        <v>0</v>
      </c>
      <c r="Q20" s="6">
        <v>191</v>
      </c>
      <c r="R20" s="6">
        <v>0</v>
      </c>
      <c r="S20" s="6">
        <v>0</v>
      </c>
      <c r="T20" s="6">
        <v>0</v>
      </c>
      <c r="U20" s="6">
        <v>191</v>
      </c>
      <c r="V20" s="6">
        <v>0</v>
      </c>
      <c r="W20" s="6">
        <v>0</v>
      </c>
      <c r="X20" s="6">
        <v>191</v>
      </c>
      <c r="Y20" s="6">
        <v>191</v>
      </c>
      <c r="Z20" s="23">
        <v>100</v>
      </c>
    </row>
    <row r="21" spans="1:26" ht="60" x14ac:dyDescent="0.25">
      <c r="A21" s="4" t="s">
        <v>373</v>
      </c>
      <c r="B21" s="4" t="s">
        <v>401</v>
      </c>
      <c r="C21" s="5" t="s">
        <v>154</v>
      </c>
      <c r="D21" s="6" t="s">
        <v>1</v>
      </c>
      <c r="E21" s="5" t="s">
        <v>233</v>
      </c>
      <c r="F21" s="5" t="s">
        <v>8</v>
      </c>
      <c r="G21" s="5" t="s">
        <v>4</v>
      </c>
      <c r="H21" s="6" t="s">
        <v>345</v>
      </c>
      <c r="I21" s="6" t="s">
        <v>9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13</v>
      </c>
      <c r="P21" s="6">
        <v>13</v>
      </c>
      <c r="Q21" s="6">
        <v>0</v>
      </c>
      <c r="R21" s="6">
        <v>0</v>
      </c>
      <c r="S21" s="6">
        <v>0</v>
      </c>
      <c r="T21" s="6">
        <v>0</v>
      </c>
      <c r="U21" s="6">
        <v>13</v>
      </c>
      <c r="V21" s="6">
        <v>0</v>
      </c>
      <c r="W21" s="6">
        <v>0</v>
      </c>
      <c r="X21" s="6">
        <v>13</v>
      </c>
      <c r="Y21" s="6">
        <v>7</v>
      </c>
      <c r="Z21" s="23">
        <v>53.846153846153797</v>
      </c>
    </row>
    <row r="22" spans="1:26" ht="45" x14ac:dyDescent="0.25">
      <c r="A22" s="4" t="s">
        <v>373</v>
      </c>
      <c r="B22" s="4" t="s">
        <v>401</v>
      </c>
      <c r="C22" s="5" t="s">
        <v>154</v>
      </c>
      <c r="D22" s="6" t="s">
        <v>1</v>
      </c>
      <c r="E22" s="5" t="s">
        <v>263</v>
      </c>
      <c r="F22" s="5" t="s">
        <v>3</v>
      </c>
      <c r="G22" s="5" t="s">
        <v>4</v>
      </c>
      <c r="H22" s="6" t="s">
        <v>345</v>
      </c>
      <c r="I22" s="6" t="s">
        <v>5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10</v>
      </c>
      <c r="P22" s="6">
        <v>0</v>
      </c>
      <c r="Q22" s="6">
        <v>10</v>
      </c>
      <c r="R22" s="6">
        <v>0</v>
      </c>
      <c r="S22" s="6">
        <v>0</v>
      </c>
      <c r="T22" s="6">
        <v>0</v>
      </c>
      <c r="U22" s="6">
        <v>10</v>
      </c>
      <c r="V22" s="6">
        <v>0</v>
      </c>
      <c r="W22" s="6">
        <v>0</v>
      </c>
      <c r="X22" s="6">
        <v>10</v>
      </c>
      <c r="Y22" s="6">
        <v>5</v>
      </c>
      <c r="Z22" s="23">
        <v>50</v>
      </c>
    </row>
    <row r="23" spans="1:26" ht="60" x14ac:dyDescent="0.25">
      <c r="A23" s="4" t="s">
        <v>373</v>
      </c>
      <c r="B23" s="4" t="s">
        <v>401</v>
      </c>
      <c r="C23" s="5" t="s">
        <v>109</v>
      </c>
      <c r="D23" s="6" t="s">
        <v>1</v>
      </c>
      <c r="E23" s="5" t="s">
        <v>299</v>
      </c>
      <c r="F23" s="5" t="s">
        <v>8</v>
      </c>
      <c r="G23" s="5" t="s">
        <v>4</v>
      </c>
      <c r="H23" s="6" t="s">
        <v>345</v>
      </c>
      <c r="I23" s="6" t="s">
        <v>5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22</v>
      </c>
      <c r="P23" s="6">
        <v>22</v>
      </c>
      <c r="Q23" s="6">
        <v>0</v>
      </c>
      <c r="R23" s="6">
        <v>0</v>
      </c>
      <c r="S23" s="6">
        <v>0</v>
      </c>
      <c r="T23" s="6">
        <v>0</v>
      </c>
      <c r="U23" s="6">
        <v>22</v>
      </c>
      <c r="V23" s="6">
        <v>0</v>
      </c>
      <c r="W23" s="6">
        <v>0</v>
      </c>
      <c r="X23" s="6">
        <v>22</v>
      </c>
      <c r="Y23" s="6">
        <v>19</v>
      </c>
      <c r="Z23" s="23">
        <v>86.363636363636303</v>
      </c>
    </row>
    <row r="24" spans="1:26" ht="45" x14ac:dyDescent="0.25">
      <c r="A24" s="4" t="s">
        <v>373</v>
      </c>
      <c r="B24" s="4" t="s">
        <v>401</v>
      </c>
      <c r="C24" s="5" t="s">
        <v>304</v>
      </c>
      <c r="D24" s="6" t="s">
        <v>1</v>
      </c>
      <c r="E24" s="5" t="s">
        <v>305</v>
      </c>
      <c r="F24" s="5" t="s">
        <v>3</v>
      </c>
      <c r="G24" s="5" t="s">
        <v>4</v>
      </c>
      <c r="H24" s="6" t="s">
        <v>345</v>
      </c>
      <c r="I24" s="6" t="s">
        <v>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122</v>
      </c>
      <c r="P24" s="6">
        <v>0</v>
      </c>
      <c r="Q24" s="6">
        <v>3</v>
      </c>
      <c r="R24" s="6">
        <v>0</v>
      </c>
      <c r="S24" s="6">
        <v>0</v>
      </c>
      <c r="T24" s="6">
        <v>0</v>
      </c>
      <c r="U24" s="6">
        <v>122</v>
      </c>
      <c r="V24" s="6">
        <v>0</v>
      </c>
      <c r="W24" s="6">
        <v>0</v>
      </c>
      <c r="X24" s="6">
        <v>122</v>
      </c>
      <c r="Y24" s="6">
        <v>122</v>
      </c>
      <c r="Z24" s="23">
        <v>100</v>
      </c>
    </row>
    <row r="25" spans="1:26" ht="75" x14ac:dyDescent="0.25">
      <c r="A25" s="4" t="s">
        <v>373</v>
      </c>
      <c r="B25" s="4" t="s">
        <v>401</v>
      </c>
      <c r="C25" s="5" t="s">
        <v>403</v>
      </c>
      <c r="D25" s="6" t="s">
        <v>70</v>
      </c>
      <c r="E25" s="5" t="s">
        <v>408</v>
      </c>
      <c r="F25" s="5" t="s">
        <v>71</v>
      </c>
      <c r="G25" s="5" t="s">
        <v>73</v>
      </c>
      <c r="H25" s="6" t="s">
        <v>344</v>
      </c>
      <c r="I25" s="6" t="s">
        <v>9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23">
        <v>0</v>
      </c>
    </row>
    <row r="26" spans="1:26" ht="45" x14ac:dyDescent="0.25">
      <c r="A26" s="4" t="s">
        <v>373</v>
      </c>
      <c r="B26" s="4" t="s">
        <v>401</v>
      </c>
      <c r="C26" s="5" t="s">
        <v>403</v>
      </c>
      <c r="D26" s="6" t="s">
        <v>70</v>
      </c>
      <c r="E26" s="5" t="s">
        <v>409</v>
      </c>
      <c r="F26" s="5" t="s">
        <v>16</v>
      </c>
      <c r="G26" s="5" t="s">
        <v>73</v>
      </c>
      <c r="H26" s="6" t="s">
        <v>344</v>
      </c>
      <c r="I26" s="6" t="s">
        <v>5</v>
      </c>
      <c r="J26" s="6">
        <v>16</v>
      </c>
      <c r="K26" s="6">
        <v>4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16</v>
      </c>
      <c r="V26" s="6">
        <v>0</v>
      </c>
      <c r="W26" s="6">
        <v>0</v>
      </c>
      <c r="X26" s="6">
        <v>16</v>
      </c>
      <c r="Y26" s="6">
        <v>10</v>
      </c>
      <c r="Z26" s="23">
        <v>62.5</v>
      </c>
    </row>
    <row r="27" spans="1:26" ht="45" x14ac:dyDescent="0.25">
      <c r="A27" s="4" t="s">
        <v>373</v>
      </c>
      <c r="B27" s="4" t="s">
        <v>401</v>
      </c>
      <c r="C27" s="5" t="s">
        <v>403</v>
      </c>
      <c r="D27" s="6" t="s">
        <v>70</v>
      </c>
      <c r="E27" s="5" t="s">
        <v>410</v>
      </c>
      <c r="F27" s="5" t="s">
        <v>3</v>
      </c>
      <c r="G27" s="5" t="s">
        <v>73</v>
      </c>
      <c r="H27" s="6" t="s">
        <v>344</v>
      </c>
      <c r="I27" s="6" t="s">
        <v>5</v>
      </c>
      <c r="J27" s="6">
        <v>70</v>
      </c>
      <c r="K27" s="6">
        <v>22</v>
      </c>
      <c r="L27" s="6">
        <v>0</v>
      </c>
      <c r="M27" s="6">
        <v>0</v>
      </c>
      <c r="N27" s="6">
        <v>0</v>
      </c>
      <c r="O27" s="6">
        <v>50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120</v>
      </c>
      <c r="V27" s="6">
        <v>0</v>
      </c>
      <c r="W27" s="6">
        <v>0</v>
      </c>
      <c r="X27" s="6">
        <v>120</v>
      </c>
      <c r="Y27" s="6">
        <v>100</v>
      </c>
      <c r="Z27" s="23">
        <v>83.3333333333333</v>
      </c>
    </row>
    <row r="28" spans="1:26" s="7" customFormat="1" ht="75" x14ac:dyDescent="0.25">
      <c r="A28" s="31"/>
      <c r="B28" s="31"/>
      <c r="C28" s="31"/>
      <c r="D28" s="31"/>
      <c r="E28" s="31"/>
      <c r="F28" s="31"/>
      <c r="G28" s="31"/>
      <c r="H28" s="31"/>
      <c r="I28" s="32"/>
      <c r="J28" s="1" t="s">
        <v>355</v>
      </c>
      <c r="K28" s="1" t="s">
        <v>356</v>
      </c>
      <c r="L28" s="1" t="s">
        <v>357</v>
      </c>
      <c r="M28" s="1" t="s">
        <v>358</v>
      </c>
      <c r="N28" s="1" t="s">
        <v>362</v>
      </c>
      <c r="O28" s="1" t="s">
        <v>359</v>
      </c>
      <c r="P28" s="1" t="s">
        <v>360</v>
      </c>
      <c r="Q28" s="1" t="s">
        <v>361</v>
      </c>
      <c r="R28" s="1" t="s">
        <v>363</v>
      </c>
      <c r="S28" s="1" t="s">
        <v>364</v>
      </c>
      <c r="T28" s="1" t="s">
        <v>365</v>
      </c>
      <c r="U28" s="1" t="s">
        <v>366</v>
      </c>
      <c r="V28" s="1" t="s">
        <v>367</v>
      </c>
      <c r="W28" s="1" t="s">
        <v>368</v>
      </c>
      <c r="X28" s="1" t="s">
        <v>369</v>
      </c>
      <c r="Y28" s="1" t="s">
        <v>370</v>
      </c>
      <c r="Z28" s="2" t="s">
        <v>371</v>
      </c>
    </row>
    <row r="29" spans="1:26" s="7" customFormat="1" ht="24" x14ac:dyDescent="0.25">
      <c r="A29" s="34" t="s">
        <v>374</v>
      </c>
      <c r="B29" s="35"/>
      <c r="C29" s="35"/>
      <c r="D29" s="35"/>
      <c r="E29" s="35"/>
      <c r="F29" s="35"/>
      <c r="G29" s="35"/>
      <c r="H29" s="35"/>
      <c r="I29" s="36"/>
      <c r="J29" s="18">
        <f>SUM(J2:J27)</f>
        <v>228</v>
      </c>
      <c r="K29" s="18">
        <f t="shared" ref="K29:Y29" si="0">SUM(K2:K27)</f>
        <v>77</v>
      </c>
      <c r="L29" s="18">
        <f t="shared" si="0"/>
        <v>0</v>
      </c>
      <c r="M29" s="18">
        <f t="shared" si="0"/>
        <v>6</v>
      </c>
      <c r="N29" s="18">
        <f t="shared" si="0"/>
        <v>13</v>
      </c>
      <c r="O29" s="18">
        <f t="shared" si="0"/>
        <v>754</v>
      </c>
      <c r="P29" s="18">
        <f t="shared" si="0"/>
        <v>63</v>
      </c>
      <c r="Q29" s="18">
        <f t="shared" si="0"/>
        <v>222</v>
      </c>
      <c r="R29" s="18">
        <f t="shared" si="0"/>
        <v>8</v>
      </c>
      <c r="S29" s="18">
        <f t="shared" si="0"/>
        <v>8</v>
      </c>
      <c r="T29" s="18">
        <f t="shared" si="0"/>
        <v>0</v>
      </c>
      <c r="U29" s="18">
        <f t="shared" si="0"/>
        <v>990</v>
      </c>
      <c r="V29" s="18">
        <f t="shared" si="0"/>
        <v>72</v>
      </c>
      <c r="W29" s="18">
        <f t="shared" si="0"/>
        <v>0</v>
      </c>
      <c r="X29" s="18">
        <f t="shared" si="0"/>
        <v>1062</v>
      </c>
      <c r="Y29" s="18">
        <f t="shared" si="0"/>
        <v>867</v>
      </c>
      <c r="Z29" s="25">
        <f>Y29/U29</f>
        <v>0.87575757575757573</v>
      </c>
    </row>
    <row r="30" spans="1:26" s="7" customFormat="1" ht="24" customHeight="1" x14ac:dyDescent="0.25">
      <c r="A30" s="34" t="s">
        <v>377</v>
      </c>
      <c r="B30" s="35"/>
      <c r="C30" s="35"/>
      <c r="D30" s="35"/>
      <c r="E30" s="35"/>
      <c r="F30" s="35"/>
      <c r="G30" s="35"/>
      <c r="H30" s="35"/>
      <c r="I30" s="36"/>
      <c r="J30" s="16">
        <f>SUM(J2:J5,J19,J22,J24,J27)</f>
        <v>118</v>
      </c>
      <c r="K30" s="16">
        <f t="shared" ref="K30:P30" si="1">SUM(K2:K5,K19,K22,K24,K27)</f>
        <v>38</v>
      </c>
      <c r="L30" s="16">
        <f t="shared" si="1"/>
        <v>0</v>
      </c>
      <c r="M30" s="16">
        <f t="shared" si="1"/>
        <v>0</v>
      </c>
      <c r="N30" s="16">
        <f t="shared" si="1"/>
        <v>0</v>
      </c>
      <c r="O30" s="16">
        <f t="shared" si="1"/>
        <v>316</v>
      </c>
      <c r="P30" s="16">
        <f t="shared" si="1"/>
        <v>0</v>
      </c>
      <c r="Q30" s="16">
        <f t="shared" ref="Q30:Y30" si="2">SUM(Q2:Q5,Q19,Q22,Q24,Q27)</f>
        <v>13</v>
      </c>
      <c r="R30" s="16">
        <f t="shared" si="2"/>
        <v>0</v>
      </c>
      <c r="S30" s="16">
        <f t="shared" si="2"/>
        <v>8</v>
      </c>
      <c r="T30" s="16">
        <f t="shared" si="2"/>
        <v>0</v>
      </c>
      <c r="U30" s="16">
        <f t="shared" si="2"/>
        <v>442</v>
      </c>
      <c r="V30" s="16">
        <f t="shared" si="2"/>
        <v>72</v>
      </c>
      <c r="W30" s="16">
        <f t="shared" si="2"/>
        <v>0</v>
      </c>
      <c r="X30" s="16">
        <f t="shared" si="2"/>
        <v>514</v>
      </c>
      <c r="Y30" s="16">
        <f t="shared" si="2"/>
        <v>369</v>
      </c>
      <c r="Z30" s="26">
        <f t="shared" ref="Z30:Z37" si="3">Y30/U30</f>
        <v>0.83484162895927605</v>
      </c>
    </row>
    <row r="31" spans="1:26" s="7" customFormat="1" ht="24" customHeight="1" x14ac:dyDescent="0.25">
      <c r="A31" s="34" t="s">
        <v>378</v>
      </c>
      <c r="B31" s="35"/>
      <c r="C31" s="35"/>
      <c r="D31" s="35"/>
      <c r="E31" s="35"/>
      <c r="F31" s="35"/>
      <c r="G31" s="35"/>
      <c r="H31" s="35"/>
      <c r="I31" s="36"/>
      <c r="J31" s="16">
        <f>SUM(J10:J14,J17,J26)</f>
        <v>84</v>
      </c>
      <c r="K31" s="16">
        <f t="shared" ref="K31:O31" si="4">SUM(K10:K14,K17,K26)</f>
        <v>28</v>
      </c>
      <c r="L31" s="16">
        <f t="shared" si="4"/>
        <v>0</v>
      </c>
      <c r="M31" s="16">
        <f t="shared" si="4"/>
        <v>6</v>
      </c>
      <c r="N31" s="16">
        <f t="shared" si="4"/>
        <v>8</v>
      </c>
      <c r="O31" s="16">
        <f t="shared" si="4"/>
        <v>77</v>
      </c>
      <c r="P31" s="16">
        <f t="shared" ref="P31:Y31" si="5">SUM(P10:P14,P17,P26)</f>
        <v>0</v>
      </c>
      <c r="Q31" s="16">
        <f t="shared" si="5"/>
        <v>18</v>
      </c>
      <c r="R31" s="16">
        <f t="shared" si="5"/>
        <v>8</v>
      </c>
      <c r="S31" s="16">
        <f t="shared" si="5"/>
        <v>0</v>
      </c>
      <c r="T31" s="16">
        <f t="shared" si="5"/>
        <v>0</v>
      </c>
      <c r="U31" s="16">
        <f t="shared" si="5"/>
        <v>161</v>
      </c>
      <c r="V31" s="16">
        <f t="shared" si="5"/>
        <v>0</v>
      </c>
      <c r="W31" s="16">
        <f t="shared" si="5"/>
        <v>0</v>
      </c>
      <c r="X31" s="16">
        <f t="shared" si="5"/>
        <v>161</v>
      </c>
      <c r="Y31" s="16">
        <f t="shared" si="5"/>
        <v>134</v>
      </c>
      <c r="Z31" s="26">
        <f t="shared" si="3"/>
        <v>0.83229813664596275</v>
      </c>
    </row>
    <row r="32" spans="1:26" s="7" customFormat="1" ht="24" customHeight="1" x14ac:dyDescent="0.25">
      <c r="A32" s="34" t="s">
        <v>379</v>
      </c>
      <c r="B32" s="35"/>
      <c r="C32" s="35"/>
      <c r="D32" s="35"/>
      <c r="E32" s="35"/>
      <c r="F32" s="35"/>
      <c r="G32" s="35"/>
      <c r="H32" s="35"/>
      <c r="I32" s="36"/>
      <c r="J32" s="16">
        <f>SUM(J6:J9,J18,J20:J21,J23)</f>
        <v>21</v>
      </c>
      <c r="K32" s="16">
        <f t="shared" ref="K32:Y32" si="6">SUM(K6:K9,K18,K20:K21,K23)</f>
        <v>9</v>
      </c>
      <c r="L32" s="16">
        <f t="shared" si="6"/>
        <v>0</v>
      </c>
      <c r="M32" s="16">
        <f t="shared" si="6"/>
        <v>0</v>
      </c>
      <c r="N32" s="16">
        <f t="shared" si="6"/>
        <v>0</v>
      </c>
      <c r="O32" s="16">
        <f t="shared" si="6"/>
        <v>360</v>
      </c>
      <c r="P32" s="16">
        <f t="shared" si="6"/>
        <v>63</v>
      </c>
      <c r="Q32" s="16">
        <f t="shared" si="6"/>
        <v>191</v>
      </c>
      <c r="R32" s="16">
        <f t="shared" si="6"/>
        <v>0</v>
      </c>
      <c r="S32" s="16">
        <f t="shared" si="6"/>
        <v>0</v>
      </c>
      <c r="T32" s="16">
        <f t="shared" si="6"/>
        <v>0</v>
      </c>
      <c r="U32" s="16">
        <f t="shared" si="6"/>
        <v>381</v>
      </c>
      <c r="V32" s="16">
        <f t="shared" si="6"/>
        <v>0</v>
      </c>
      <c r="W32" s="16">
        <f t="shared" si="6"/>
        <v>0</v>
      </c>
      <c r="X32" s="16">
        <f t="shared" si="6"/>
        <v>381</v>
      </c>
      <c r="Y32" s="16">
        <f t="shared" si="6"/>
        <v>358</v>
      </c>
      <c r="Z32" s="26">
        <f t="shared" si="3"/>
        <v>0.93963254593175849</v>
      </c>
    </row>
    <row r="33" spans="1:26" s="7" customFormat="1" ht="24" customHeight="1" x14ac:dyDescent="0.25">
      <c r="A33" s="34" t="s">
        <v>380</v>
      </c>
      <c r="B33" s="35"/>
      <c r="C33" s="35"/>
      <c r="D33" s="35"/>
      <c r="E33" s="35"/>
      <c r="F33" s="35"/>
      <c r="G33" s="35"/>
      <c r="H33" s="35"/>
      <c r="I33" s="36"/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26">
        <v>0</v>
      </c>
    </row>
    <row r="34" spans="1:26" s="7" customFormat="1" ht="24" customHeight="1" x14ac:dyDescent="0.25">
      <c r="A34" s="34" t="s">
        <v>381</v>
      </c>
      <c r="B34" s="35"/>
      <c r="C34" s="35"/>
      <c r="D34" s="35"/>
      <c r="E34" s="35"/>
      <c r="F34" s="35"/>
      <c r="G34" s="35"/>
      <c r="H34" s="35"/>
      <c r="I34" s="36"/>
      <c r="J34" s="16">
        <f>SUM(J15:J16,J25)</f>
        <v>5</v>
      </c>
      <c r="K34" s="16">
        <f t="shared" ref="K34:Y34" si="7">SUM(K15:K16,K25)</f>
        <v>2</v>
      </c>
      <c r="L34" s="16">
        <f t="shared" si="7"/>
        <v>0</v>
      </c>
      <c r="M34" s="16">
        <f t="shared" si="7"/>
        <v>0</v>
      </c>
      <c r="N34" s="16">
        <f t="shared" si="7"/>
        <v>5</v>
      </c>
      <c r="O34" s="16">
        <f t="shared" si="7"/>
        <v>1</v>
      </c>
      <c r="P34" s="16">
        <f t="shared" si="7"/>
        <v>0</v>
      </c>
      <c r="Q34" s="16">
        <f t="shared" si="7"/>
        <v>0</v>
      </c>
      <c r="R34" s="16">
        <f t="shared" si="7"/>
        <v>0</v>
      </c>
      <c r="S34" s="16">
        <f t="shared" si="7"/>
        <v>0</v>
      </c>
      <c r="T34" s="16">
        <f t="shared" si="7"/>
        <v>0</v>
      </c>
      <c r="U34" s="16">
        <f t="shared" si="7"/>
        <v>6</v>
      </c>
      <c r="V34" s="16">
        <f t="shared" si="7"/>
        <v>0</v>
      </c>
      <c r="W34" s="16">
        <f t="shared" si="7"/>
        <v>0</v>
      </c>
      <c r="X34" s="16">
        <f t="shared" si="7"/>
        <v>6</v>
      </c>
      <c r="Y34" s="16">
        <f t="shared" si="7"/>
        <v>6</v>
      </c>
      <c r="Z34" s="26">
        <f t="shared" si="3"/>
        <v>1</v>
      </c>
    </row>
    <row r="35" spans="1:26" s="7" customFormat="1" ht="24" customHeight="1" x14ac:dyDescent="0.25">
      <c r="A35" s="34" t="s">
        <v>382</v>
      </c>
      <c r="B35" s="35"/>
      <c r="C35" s="35"/>
      <c r="D35" s="35"/>
      <c r="E35" s="35"/>
      <c r="F35" s="35"/>
      <c r="G35" s="35"/>
      <c r="H35" s="35"/>
      <c r="I35" s="36"/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26">
        <v>0</v>
      </c>
    </row>
    <row r="36" spans="1:26" s="7" customFormat="1" ht="21" x14ac:dyDescent="0.25">
      <c r="A36" s="37" t="s">
        <v>376</v>
      </c>
      <c r="B36" s="38"/>
      <c r="C36" s="38"/>
      <c r="D36" s="38"/>
      <c r="E36" s="38"/>
      <c r="F36" s="38"/>
      <c r="G36" s="38"/>
      <c r="H36" s="38"/>
      <c r="I36" s="39"/>
      <c r="J36" s="19">
        <f>SUM(J25:J27)</f>
        <v>86</v>
      </c>
      <c r="K36" s="19">
        <f t="shared" ref="K36:Y36" si="8">SUM(K25:K27)</f>
        <v>26</v>
      </c>
      <c r="L36" s="19">
        <f t="shared" si="8"/>
        <v>0</v>
      </c>
      <c r="M36" s="19">
        <f t="shared" si="8"/>
        <v>0</v>
      </c>
      <c r="N36" s="19">
        <f t="shared" si="8"/>
        <v>0</v>
      </c>
      <c r="O36" s="19">
        <f t="shared" si="8"/>
        <v>50</v>
      </c>
      <c r="P36" s="19">
        <f t="shared" si="8"/>
        <v>0</v>
      </c>
      <c r="Q36" s="19">
        <f t="shared" si="8"/>
        <v>0</v>
      </c>
      <c r="R36" s="19">
        <f t="shared" si="8"/>
        <v>0</v>
      </c>
      <c r="S36" s="19">
        <f t="shared" si="8"/>
        <v>0</v>
      </c>
      <c r="T36" s="19">
        <f t="shared" si="8"/>
        <v>0</v>
      </c>
      <c r="U36" s="19">
        <f t="shared" si="8"/>
        <v>136</v>
      </c>
      <c r="V36" s="19">
        <f t="shared" si="8"/>
        <v>0</v>
      </c>
      <c r="W36" s="19">
        <f t="shared" si="8"/>
        <v>0</v>
      </c>
      <c r="X36" s="19">
        <f t="shared" si="8"/>
        <v>136</v>
      </c>
      <c r="Y36" s="19">
        <f t="shared" si="8"/>
        <v>110</v>
      </c>
      <c r="Z36" s="26">
        <f t="shared" si="3"/>
        <v>0.80882352941176472</v>
      </c>
    </row>
    <row r="37" spans="1:26" s="7" customFormat="1" ht="21" x14ac:dyDescent="0.25">
      <c r="A37" s="37" t="s">
        <v>383</v>
      </c>
      <c r="B37" s="38"/>
      <c r="C37" s="38"/>
      <c r="D37" s="38"/>
      <c r="E37" s="38"/>
      <c r="F37" s="38"/>
      <c r="G37" s="38"/>
      <c r="H37" s="38"/>
      <c r="I37" s="39"/>
      <c r="J37" s="16">
        <f>J10</f>
        <v>0</v>
      </c>
      <c r="K37" s="16">
        <f t="shared" ref="K37:Y37" si="9">K10</f>
        <v>0</v>
      </c>
      <c r="L37" s="16">
        <f t="shared" si="9"/>
        <v>0</v>
      </c>
      <c r="M37" s="16">
        <f t="shared" si="9"/>
        <v>0</v>
      </c>
      <c r="N37" s="16">
        <f t="shared" si="9"/>
        <v>0</v>
      </c>
      <c r="O37" s="16">
        <f t="shared" si="9"/>
        <v>5</v>
      </c>
      <c r="P37" s="16">
        <f t="shared" si="9"/>
        <v>0</v>
      </c>
      <c r="Q37" s="16">
        <f t="shared" si="9"/>
        <v>0</v>
      </c>
      <c r="R37" s="16">
        <f t="shared" si="9"/>
        <v>0</v>
      </c>
      <c r="S37" s="16">
        <f t="shared" si="9"/>
        <v>0</v>
      </c>
      <c r="T37" s="16">
        <f t="shared" si="9"/>
        <v>0</v>
      </c>
      <c r="U37" s="16">
        <f t="shared" si="9"/>
        <v>5</v>
      </c>
      <c r="V37" s="16">
        <f t="shared" si="9"/>
        <v>0</v>
      </c>
      <c r="W37" s="16">
        <f t="shared" si="9"/>
        <v>0</v>
      </c>
      <c r="X37" s="16">
        <f t="shared" si="9"/>
        <v>5</v>
      </c>
      <c r="Y37" s="16">
        <f t="shared" si="9"/>
        <v>4</v>
      </c>
      <c r="Z37" s="26">
        <f t="shared" si="3"/>
        <v>0.8</v>
      </c>
    </row>
  </sheetData>
  <mergeCells count="10">
    <mergeCell ref="A33:I33"/>
    <mergeCell ref="A34:I34"/>
    <mergeCell ref="A35:I35"/>
    <mergeCell ref="A36:I36"/>
    <mergeCell ref="A37:I37"/>
    <mergeCell ref="A29:I29"/>
    <mergeCell ref="A30:I30"/>
    <mergeCell ref="A31:I31"/>
    <mergeCell ref="A32:I32"/>
    <mergeCell ref="A28:I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5630-BFC3-46F0-AD94-02EDAE032A28}">
  <sheetPr>
    <tabColor theme="9" tint="0.79998168889431442"/>
  </sheetPr>
  <dimension ref="A1:Z47"/>
  <sheetViews>
    <sheetView topLeftCell="C31" workbookViewId="0">
      <selection activeCell="J47" sqref="J47"/>
    </sheetView>
  </sheetViews>
  <sheetFormatPr defaultColWidth="9" defaultRowHeight="15" x14ac:dyDescent="0.25"/>
  <cols>
    <col min="1" max="2" width="9" style="11"/>
    <col min="3" max="3" width="26.140625" style="11" customWidth="1"/>
    <col min="4" max="4" width="16.5703125" style="11" customWidth="1"/>
    <col min="5" max="5" width="36.7109375" style="11" customWidth="1"/>
    <col min="6" max="6" width="19.140625" style="11" customWidth="1"/>
    <col min="7" max="7" width="16.42578125" style="11" customWidth="1"/>
    <col min="8" max="8" width="14.28515625" style="11" customWidth="1"/>
    <col min="9" max="9" width="34.28515625" style="11" bestFit="1" customWidth="1"/>
    <col min="10" max="10" width="19.140625" style="11" customWidth="1"/>
    <col min="11" max="11" width="18.85546875" style="11" customWidth="1"/>
    <col min="12" max="12" width="23.42578125" style="11" customWidth="1"/>
    <col min="13" max="13" width="22.85546875" style="11" customWidth="1"/>
    <col min="14" max="14" width="19.140625" style="11" customWidth="1"/>
    <col min="15" max="15" width="20.42578125" style="11" customWidth="1"/>
    <col min="16" max="17" width="22.7109375" style="11" customWidth="1"/>
    <col min="18" max="18" width="22.85546875" style="11" customWidth="1"/>
    <col min="19" max="19" width="17.7109375" style="11" customWidth="1"/>
    <col min="20" max="20" width="21.140625" style="11" customWidth="1"/>
    <col min="21" max="21" width="13.5703125" style="11" customWidth="1"/>
    <col min="22" max="24" width="9" style="11"/>
    <col min="25" max="25" width="13.7109375" style="11" customWidth="1"/>
    <col min="26" max="26" width="16.140625" style="11" customWidth="1"/>
    <col min="27" max="16384" width="9" style="11"/>
  </cols>
  <sheetData>
    <row r="1" spans="1:26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30" x14ac:dyDescent="0.25">
      <c r="A2" s="4">
        <v>3</v>
      </c>
      <c r="B2" s="4" t="s">
        <v>411</v>
      </c>
      <c r="C2" s="5" t="s">
        <v>14</v>
      </c>
      <c r="D2" s="6" t="s">
        <v>1</v>
      </c>
      <c r="E2" s="5" t="s">
        <v>15</v>
      </c>
      <c r="F2" s="5" t="s">
        <v>16</v>
      </c>
      <c r="G2" s="5" t="s">
        <v>4</v>
      </c>
      <c r="H2" s="6" t="s">
        <v>345</v>
      </c>
      <c r="I2" s="6" t="s">
        <v>5</v>
      </c>
      <c r="J2" s="6">
        <v>7</v>
      </c>
      <c r="K2" s="6">
        <v>2</v>
      </c>
      <c r="L2" s="6">
        <v>0</v>
      </c>
      <c r="M2" s="6">
        <v>0</v>
      </c>
      <c r="N2" s="6">
        <v>0</v>
      </c>
      <c r="O2" s="6">
        <v>16</v>
      </c>
      <c r="P2" s="6">
        <v>0</v>
      </c>
      <c r="Q2" s="6">
        <v>2</v>
      </c>
      <c r="R2" s="6">
        <v>0</v>
      </c>
      <c r="S2" s="6">
        <v>0</v>
      </c>
      <c r="T2" s="6">
        <v>0</v>
      </c>
      <c r="U2" s="6">
        <v>23</v>
      </c>
      <c r="V2" s="6">
        <v>0</v>
      </c>
      <c r="W2" s="6">
        <v>0</v>
      </c>
      <c r="X2" s="6">
        <v>23</v>
      </c>
      <c r="Y2" s="6">
        <v>14</v>
      </c>
      <c r="Z2" s="23">
        <v>60.869565217391298</v>
      </c>
    </row>
    <row r="3" spans="1:26" ht="30" x14ac:dyDescent="0.25">
      <c r="A3" s="4">
        <v>3</v>
      </c>
      <c r="B3" s="4" t="s">
        <v>412</v>
      </c>
      <c r="C3" s="5" t="s">
        <v>40</v>
      </c>
      <c r="D3" s="6" t="s">
        <v>1</v>
      </c>
      <c r="E3" s="5" t="s">
        <v>41</v>
      </c>
      <c r="F3" s="5" t="s">
        <v>3</v>
      </c>
      <c r="G3" s="5" t="s">
        <v>4</v>
      </c>
      <c r="H3" s="6" t="s">
        <v>345</v>
      </c>
      <c r="I3" s="6" t="s">
        <v>5</v>
      </c>
      <c r="J3" s="6">
        <v>7</v>
      </c>
      <c r="K3" s="6">
        <v>3</v>
      </c>
      <c r="L3" s="6">
        <v>0</v>
      </c>
      <c r="M3" s="6">
        <v>0</v>
      </c>
      <c r="N3" s="6">
        <v>0</v>
      </c>
      <c r="O3" s="6">
        <v>6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13</v>
      </c>
      <c r="V3" s="6">
        <v>0</v>
      </c>
      <c r="W3" s="6">
        <v>0</v>
      </c>
      <c r="X3" s="6">
        <v>13</v>
      </c>
      <c r="Y3" s="6">
        <v>13</v>
      </c>
      <c r="Z3" s="23">
        <v>100</v>
      </c>
    </row>
    <row r="4" spans="1:26" ht="30" x14ac:dyDescent="0.25">
      <c r="A4" s="4">
        <v>3</v>
      </c>
      <c r="B4" s="4" t="s">
        <v>413</v>
      </c>
      <c r="C4" s="5" t="s">
        <v>43</v>
      </c>
      <c r="D4" s="6" t="s">
        <v>1</v>
      </c>
      <c r="E4" s="5" t="s">
        <v>44</v>
      </c>
      <c r="F4" s="5" t="s">
        <v>16</v>
      </c>
      <c r="G4" s="5" t="s">
        <v>4</v>
      </c>
      <c r="H4" s="6" t="s">
        <v>345</v>
      </c>
      <c r="I4" s="6" t="s">
        <v>5</v>
      </c>
      <c r="J4" s="6">
        <v>42</v>
      </c>
      <c r="K4" s="6">
        <v>5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42</v>
      </c>
      <c r="V4" s="6">
        <v>0</v>
      </c>
      <c r="W4" s="6">
        <v>0</v>
      </c>
      <c r="X4" s="6">
        <v>42</v>
      </c>
      <c r="Y4" s="6">
        <v>19</v>
      </c>
      <c r="Z4" s="23">
        <v>45.238095238095198</v>
      </c>
    </row>
    <row r="5" spans="1:26" ht="30" x14ac:dyDescent="0.25">
      <c r="A5" s="4">
        <v>3</v>
      </c>
      <c r="B5" s="4" t="s">
        <v>413</v>
      </c>
      <c r="C5" s="5" t="s">
        <v>414</v>
      </c>
      <c r="D5" s="6" t="s">
        <v>70</v>
      </c>
      <c r="E5" s="5" t="s">
        <v>415</v>
      </c>
      <c r="F5" s="5" t="s">
        <v>3</v>
      </c>
      <c r="G5" s="5" t="s">
        <v>72</v>
      </c>
      <c r="H5" s="6" t="s">
        <v>344</v>
      </c>
      <c r="I5" s="6" t="s">
        <v>5</v>
      </c>
      <c r="J5" s="6">
        <v>32</v>
      </c>
      <c r="K5" s="6">
        <v>8</v>
      </c>
      <c r="L5" s="6">
        <v>0</v>
      </c>
      <c r="M5" s="6">
        <v>0</v>
      </c>
      <c r="N5" s="6">
        <v>0</v>
      </c>
      <c r="O5" s="6">
        <v>33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65</v>
      </c>
      <c r="V5" s="6">
        <v>0</v>
      </c>
      <c r="W5" s="6">
        <v>0</v>
      </c>
      <c r="X5" s="6">
        <v>65</v>
      </c>
      <c r="Y5" s="6">
        <v>54</v>
      </c>
      <c r="Z5" s="23">
        <v>83.076923076922995</v>
      </c>
    </row>
    <row r="6" spans="1:26" ht="30" x14ac:dyDescent="0.25">
      <c r="A6" s="4">
        <v>3</v>
      </c>
      <c r="B6" s="4" t="s">
        <v>413</v>
      </c>
      <c r="C6" s="5" t="s">
        <v>86</v>
      </c>
      <c r="D6" s="6" t="s">
        <v>1</v>
      </c>
      <c r="E6" s="5" t="s">
        <v>87</v>
      </c>
      <c r="F6" s="5" t="s">
        <v>8</v>
      </c>
      <c r="G6" s="5" t="s">
        <v>4</v>
      </c>
      <c r="H6" s="6" t="s">
        <v>345</v>
      </c>
      <c r="I6" s="6" t="s">
        <v>9</v>
      </c>
      <c r="J6" s="6">
        <v>65</v>
      </c>
      <c r="K6" s="6">
        <v>26</v>
      </c>
      <c r="L6" s="6">
        <v>0</v>
      </c>
      <c r="M6" s="6">
        <v>0</v>
      </c>
      <c r="N6" s="6">
        <v>0</v>
      </c>
      <c r="O6" s="6">
        <v>57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122</v>
      </c>
      <c r="V6" s="6">
        <v>0</v>
      </c>
      <c r="W6" s="6">
        <v>0</v>
      </c>
      <c r="X6" s="6">
        <v>122</v>
      </c>
      <c r="Y6" s="6">
        <v>110</v>
      </c>
      <c r="Z6" s="23">
        <v>90.163934426229503</v>
      </c>
    </row>
    <row r="7" spans="1:26" ht="30" x14ac:dyDescent="0.25">
      <c r="A7" s="4">
        <v>3</v>
      </c>
      <c r="B7" s="4" t="s">
        <v>413</v>
      </c>
      <c r="C7" s="5" t="s">
        <v>88</v>
      </c>
      <c r="D7" s="6" t="s">
        <v>1</v>
      </c>
      <c r="E7" s="5" t="s">
        <v>89</v>
      </c>
      <c r="F7" s="5" t="s">
        <v>3</v>
      </c>
      <c r="G7" s="5" t="s">
        <v>4</v>
      </c>
      <c r="H7" s="6" t="s">
        <v>345</v>
      </c>
      <c r="I7" s="6" t="s">
        <v>5</v>
      </c>
      <c r="J7" s="6">
        <v>41</v>
      </c>
      <c r="K7" s="6">
        <v>10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41</v>
      </c>
      <c r="V7" s="6">
        <v>0</v>
      </c>
      <c r="W7" s="6">
        <v>0</v>
      </c>
      <c r="X7" s="6">
        <v>41</v>
      </c>
      <c r="Y7" s="6">
        <v>19</v>
      </c>
      <c r="Z7" s="23">
        <v>46.341463414634099</v>
      </c>
    </row>
    <row r="8" spans="1:26" ht="30" x14ac:dyDescent="0.25">
      <c r="A8" s="4">
        <v>3</v>
      </c>
      <c r="B8" s="4" t="s">
        <v>413</v>
      </c>
      <c r="C8" s="5" t="s">
        <v>118</v>
      </c>
      <c r="D8" s="6" t="s">
        <v>1</v>
      </c>
      <c r="E8" s="5" t="s">
        <v>119</v>
      </c>
      <c r="F8" s="5" t="s">
        <v>16</v>
      </c>
      <c r="G8" s="5" t="s">
        <v>4</v>
      </c>
      <c r="H8" s="6" t="s">
        <v>345</v>
      </c>
      <c r="I8" s="6" t="s">
        <v>25</v>
      </c>
      <c r="J8" s="6"/>
      <c r="K8" s="6">
        <v>5</v>
      </c>
      <c r="L8" s="6">
        <v>0</v>
      </c>
      <c r="M8" s="6">
        <v>0</v>
      </c>
      <c r="N8" s="6">
        <v>0</v>
      </c>
      <c r="O8" s="6">
        <v>7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17</v>
      </c>
      <c r="V8" s="6">
        <v>0</v>
      </c>
      <c r="W8" s="6">
        <v>0</v>
      </c>
      <c r="X8" s="6">
        <v>17</v>
      </c>
      <c r="Y8" s="6">
        <v>8</v>
      </c>
      <c r="Z8" s="23">
        <v>47.058823529411697</v>
      </c>
    </row>
    <row r="9" spans="1:26" ht="60" x14ac:dyDescent="0.25">
      <c r="A9" s="4">
        <v>3</v>
      </c>
      <c r="B9" s="4" t="s">
        <v>413</v>
      </c>
      <c r="C9" s="5" t="s">
        <v>120</v>
      </c>
      <c r="D9" s="6" t="s">
        <v>1</v>
      </c>
      <c r="E9" s="5" t="s">
        <v>121</v>
      </c>
      <c r="F9" s="5" t="s">
        <v>71</v>
      </c>
      <c r="G9" s="5" t="s">
        <v>4</v>
      </c>
      <c r="H9" s="6" t="s">
        <v>345</v>
      </c>
      <c r="I9" s="6" t="s">
        <v>9</v>
      </c>
      <c r="J9" s="6">
        <v>19</v>
      </c>
      <c r="K9" s="6">
        <v>3</v>
      </c>
      <c r="L9" s="6">
        <v>0</v>
      </c>
      <c r="M9" s="6">
        <v>19</v>
      </c>
      <c r="N9" s="6">
        <v>0</v>
      </c>
      <c r="O9" s="6">
        <v>12</v>
      </c>
      <c r="P9" s="6">
        <v>0</v>
      </c>
      <c r="Q9" s="6">
        <v>12</v>
      </c>
      <c r="R9" s="6">
        <v>0</v>
      </c>
      <c r="S9" s="6">
        <v>0</v>
      </c>
      <c r="T9" s="6">
        <v>0</v>
      </c>
      <c r="U9" s="6">
        <v>31</v>
      </c>
      <c r="V9" s="6">
        <v>0</v>
      </c>
      <c r="W9" s="6">
        <v>0</v>
      </c>
      <c r="X9" s="6">
        <v>31</v>
      </c>
      <c r="Y9" s="6">
        <v>31</v>
      </c>
      <c r="Z9" s="23">
        <v>100</v>
      </c>
    </row>
    <row r="10" spans="1:26" ht="30" x14ac:dyDescent="0.25">
      <c r="A10" s="4">
        <v>3</v>
      </c>
      <c r="B10" s="4" t="s">
        <v>413</v>
      </c>
      <c r="C10" s="5" t="s">
        <v>125</v>
      </c>
      <c r="D10" s="6" t="s">
        <v>1</v>
      </c>
      <c r="E10" s="5" t="s">
        <v>126</v>
      </c>
      <c r="F10" s="5" t="s">
        <v>127</v>
      </c>
      <c r="G10" s="5" t="s">
        <v>4</v>
      </c>
      <c r="H10" s="6" t="s">
        <v>345</v>
      </c>
      <c r="I10" s="6" t="s">
        <v>5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25</v>
      </c>
      <c r="P10" s="6">
        <v>0</v>
      </c>
      <c r="Q10" s="6">
        <v>25</v>
      </c>
      <c r="R10" s="6">
        <v>0</v>
      </c>
      <c r="S10" s="6">
        <v>0</v>
      </c>
      <c r="T10" s="6">
        <v>0</v>
      </c>
      <c r="U10" s="6">
        <v>25</v>
      </c>
      <c r="V10" s="6">
        <v>0</v>
      </c>
      <c r="W10" s="6">
        <v>0</v>
      </c>
      <c r="X10" s="6">
        <v>25</v>
      </c>
      <c r="Y10" s="6">
        <v>13</v>
      </c>
      <c r="Z10" s="23">
        <v>52</v>
      </c>
    </row>
    <row r="11" spans="1:26" ht="30" x14ac:dyDescent="0.25">
      <c r="A11" s="4">
        <v>3</v>
      </c>
      <c r="B11" s="4" t="s">
        <v>413</v>
      </c>
      <c r="C11" s="5" t="s">
        <v>177</v>
      </c>
      <c r="D11" s="6" t="s">
        <v>1</v>
      </c>
      <c r="E11" s="5" t="s">
        <v>178</v>
      </c>
      <c r="F11" s="5" t="s">
        <v>16</v>
      </c>
      <c r="G11" s="5" t="s">
        <v>4</v>
      </c>
      <c r="H11" s="6" t="s">
        <v>345</v>
      </c>
      <c r="I11" s="6" t="s">
        <v>5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11</v>
      </c>
      <c r="P11" s="6">
        <v>0</v>
      </c>
      <c r="Q11" s="6">
        <v>11</v>
      </c>
      <c r="R11" s="6">
        <v>0</v>
      </c>
      <c r="S11" s="6">
        <v>0</v>
      </c>
      <c r="T11" s="6">
        <v>0</v>
      </c>
      <c r="U11" s="6">
        <v>11</v>
      </c>
      <c r="V11" s="6">
        <v>0</v>
      </c>
      <c r="W11" s="6">
        <v>0</v>
      </c>
      <c r="X11" s="6">
        <v>11</v>
      </c>
      <c r="Y11" s="6">
        <v>1</v>
      </c>
      <c r="Z11" s="23">
        <v>9.0909090909090899</v>
      </c>
    </row>
    <row r="12" spans="1:26" ht="30" x14ac:dyDescent="0.25">
      <c r="A12" s="4">
        <v>3</v>
      </c>
      <c r="B12" s="4" t="s">
        <v>413</v>
      </c>
      <c r="C12" s="5" t="s">
        <v>177</v>
      </c>
      <c r="D12" s="6" t="s">
        <v>1</v>
      </c>
      <c r="E12" s="5" t="s">
        <v>179</v>
      </c>
      <c r="F12" s="5" t="s">
        <v>16</v>
      </c>
      <c r="G12" s="5" t="s">
        <v>4</v>
      </c>
      <c r="H12" s="6" t="s">
        <v>345</v>
      </c>
      <c r="I12" s="6" t="s">
        <v>5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30</v>
      </c>
      <c r="P12" s="6">
        <v>0</v>
      </c>
      <c r="Q12" s="6">
        <v>30</v>
      </c>
      <c r="R12" s="6">
        <v>0</v>
      </c>
      <c r="S12" s="6">
        <v>0</v>
      </c>
      <c r="T12" s="6">
        <v>0</v>
      </c>
      <c r="U12" s="6">
        <v>30</v>
      </c>
      <c r="V12" s="6">
        <v>0</v>
      </c>
      <c r="W12" s="6">
        <v>0</v>
      </c>
      <c r="X12" s="6">
        <v>30</v>
      </c>
      <c r="Y12" s="6">
        <v>3</v>
      </c>
      <c r="Z12" s="23">
        <v>10</v>
      </c>
    </row>
    <row r="13" spans="1:26" ht="60" x14ac:dyDescent="0.25">
      <c r="A13" s="4">
        <v>3</v>
      </c>
      <c r="B13" s="4" t="s">
        <v>413</v>
      </c>
      <c r="C13" s="5" t="s">
        <v>86</v>
      </c>
      <c r="D13" s="6" t="s">
        <v>1</v>
      </c>
      <c r="E13" s="5" t="s">
        <v>187</v>
      </c>
      <c r="F13" s="5" t="s">
        <v>71</v>
      </c>
      <c r="G13" s="5" t="s">
        <v>4</v>
      </c>
      <c r="H13" s="6" t="s">
        <v>345</v>
      </c>
      <c r="I13" s="6" t="s">
        <v>9</v>
      </c>
      <c r="J13" s="6">
        <v>9</v>
      </c>
      <c r="K13" s="6">
        <v>3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9</v>
      </c>
      <c r="V13" s="6">
        <v>0</v>
      </c>
      <c r="W13" s="6">
        <v>0</v>
      </c>
      <c r="X13" s="6">
        <v>9</v>
      </c>
      <c r="Y13" s="6">
        <v>9</v>
      </c>
      <c r="Z13" s="23">
        <v>100</v>
      </c>
    </row>
    <row r="14" spans="1:26" ht="30" x14ac:dyDescent="0.25">
      <c r="A14" s="4">
        <v>3</v>
      </c>
      <c r="B14" s="4" t="s">
        <v>413</v>
      </c>
      <c r="C14" s="5" t="s">
        <v>201</v>
      </c>
      <c r="D14" s="6" t="s">
        <v>1</v>
      </c>
      <c r="E14" s="5" t="s">
        <v>202</v>
      </c>
      <c r="F14" s="5" t="s">
        <v>8</v>
      </c>
      <c r="G14" s="5" t="s">
        <v>4</v>
      </c>
      <c r="H14" s="6" t="s">
        <v>345</v>
      </c>
      <c r="I14" s="6" t="s">
        <v>5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89</v>
      </c>
      <c r="P14" s="6">
        <v>0</v>
      </c>
      <c r="Q14" s="6">
        <v>89</v>
      </c>
      <c r="R14" s="6">
        <v>0</v>
      </c>
      <c r="S14" s="6">
        <v>0</v>
      </c>
      <c r="T14" s="6">
        <v>0</v>
      </c>
      <c r="U14" s="6">
        <v>89</v>
      </c>
      <c r="V14" s="6">
        <v>0</v>
      </c>
      <c r="W14" s="6">
        <v>0</v>
      </c>
      <c r="X14" s="6">
        <v>89</v>
      </c>
      <c r="Y14" s="6">
        <v>89</v>
      </c>
      <c r="Z14" s="23">
        <v>100</v>
      </c>
    </row>
    <row r="15" spans="1:26" ht="30" x14ac:dyDescent="0.25">
      <c r="A15" s="4">
        <v>3</v>
      </c>
      <c r="B15" s="4" t="s">
        <v>413</v>
      </c>
      <c r="C15" s="5" t="s">
        <v>43</v>
      </c>
      <c r="D15" s="6" t="s">
        <v>1</v>
      </c>
      <c r="E15" s="5" t="s">
        <v>224</v>
      </c>
      <c r="F15" s="5" t="s">
        <v>16</v>
      </c>
      <c r="G15" s="5" t="s">
        <v>4</v>
      </c>
      <c r="H15" s="6" t="s">
        <v>345</v>
      </c>
      <c r="I15" s="6" t="s">
        <v>9</v>
      </c>
      <c r="J15" s="6">
        <v>77</v>
      </c>
      <c r="K15" s="6">
        <v>40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77</v>
      </c>
      <c r="V15" s="6">
        <v>0</v>
      </c>
      <c r="W15" s="6">
        <v>0</v>
      </c>
      <c r="X15" s="6">
        <v>77</v>
      </c>
      <c r="Y15" s="6">
        <v>44</v>
      </c>
      <c r="Z15" s="23">
        <v>57.142857142857103</v>
      </c>
    </row>
    <row r="16" spans="1:26" ht="60" x14ac:dyDescent="0.25">
      <c r="A16" s="4">
        <v>3</v>
      </c>
      <c r="B16" s="4" t="s">
        <v>413</v>
      </c>
      <c r="C16" s="5" t="s">
        <v>86</v>
      </c>
      <c r="D16" s="6" t="s">
        <v>1</v>
      </c>
      <c r="E16" s="5" t="s">
        <v>230</v>
      </c>
      <c r="F16" s="5" t="s">
        <v>71</v>
      </c>
      <c r="G16" s="5" t="s">
        <v>4</v>
      </c>
      <c r="H16" s="6" t="s">
        <v>345</v>
      </c>
      <c r="I16" s="6" t="s">
        <v>9</v>
      </c>
      <c r="J16" s="6">
        <v>3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3</v>
      </c>
      <c r="V16" s="6">
        <v>0</v>
      </c>
      <c r="W16" s="6">
        <v>0</v>
      </c>
      <c r="X16" s="6">
        <v>3</v>
      </c>
      <c r="Y16" s="6">
        <v>3</v>
      </c>
      <c r="Z16" s="23">
        <v>100</v>
      </c>
    </row>
    <row r="17" spans="1:26" ht="60" x14ac:dyDescent="0.25">
      <c r="A17" s="4">
        <v>3</v>
      </c>
      <c r="B17" s="4" t="s">
        <v>413</v>
      </c>
      <c r="C17" s="5" t="s">
        <v>231</v>
      </c>
      <c r="D17" s="6" t="s">
        <v>1</v>
      </c>
      <c r="E17" s="5" t="s">
        <v>232</v>
      </c>
      <c r="F17" s="5" t="s">
        <v>71</v>
      </c>
      <c r="G17" s="5" t="s">
        <v>4</v>
      </c>
      <c r="H17" s="6" t="s">
        <v>345</v>
      </c>
      <c r="I17" s="6" t="s">
        <v>9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3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3</v>
      </c>
      <c r="V17" s="6">
        <v>0</v>
      </c>
      <c r="W17" s="6">
        <v>0</v>
      </c>
      <c r="X17" s="6">
        <v>3</v>
      </c>
      <c r="Y17" s="6">
        <v>3</v>
      </c>
      <c r="Z17" s="23">
        <v>100</v>
      </c>
    </row>
    <row r="18" spans="1:26" ht="30" x14ac:dyDescent="0.25">
      <c r="A18" s="4">
        <v>3</v>
      </c>
      <c r="B18" s="4" t="s">
        <v>413</v>
      </c>
      <c r="C18" s="5" t="s">
        <v>118</v>
      </c>
      <c r="D18" s="6" t="s">
        <v>1</v>
      </c>
      <c r="E18" s="5" t="s">
        <v>239</v>
      </c>
      <c r="F18" s="5" t="s">
        <v>16</v>
      </c>
      <c r="G18" s="5" t="s">
        <v>4</v>
      </c>
      <c r="H18" s="6" t="s">
        <v>345</v>
      </c>
      <c r="I18" s="6" t="s">
        <v>5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9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9</v>
      </c>
      <c r="V18" s="6">
        <v>0</v>
      </c>
      <c r="W18" s="6">
        <v>0</v>
      </c>
      <c r="X18" s="6">
        <v>9</v>
      </c>
      <c r="Y18" s="6">
        <v>9</v>
      </c>
      <c r="Z18" s="23">
        <v>100</v>
      </c>
    </row>
    <row r="19" spans="1:26" ht="45" x14ac:dyDescent="0.25">
      <c r="A19" s="4">
        <v>3</v>
      </c>
      <c r="B19" s="4" t="s">
        <v>413</v>
      </c>
      <c r="C19" s="5" t="s">
        <v>242</v>
      </c>
      <c r="D19" s="6" t="s">
        <v>1</v>
      </c>
      <c r="E19" s="5" t="s">
        <v>243</v>
      </c>
      <c r="F19" s="5" t="s">
        <v>184</v>
      </c>
      <c r="G19" s="5" t="s">
        <v>4</v>
      </c>
      <c r="H19" s="6" t="s">
        <v>345</v>
      </c>
      <c r="I19" s="6" t="s">
        <v>5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18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18</v>
      </c>
      <c r="V19" s="6">
        <v>0</v>
      </c>
      <c r="W19" s="6">
        <v>0</v>
      </c>
      <c r="X19" s="6">
        <v>18</v>
      </c>
      <c r="Y19" s="6">
        <v>18</v>
      </c>
      <c r="Z19" s="23">
        <v>100</v>
      </c>
    </row>
    <row r="20" spans="1:26" ht="30" x14ac:dyDescent="0.25">
      <c r="A20" s="4">
        <v>3</v>
      </c>
      <c r="B20" s="4" t="s">
        <v>416</v>
      </c>
      <c r="C20" s="5" t="s">
        <v>268</v>
      </c>
      <c r="D20" s="6" t="s">
        <v>1</v>
      </c>
      <c r="E20" s="5" t="s">
        <v>269</v>
      </c>
      <c r="F20" s="5" t="s">
        <v>3</v>
      </c>
      <c r="G20" s="5" t="s">
        <v>4</v>
      </c>
      <c r="H20" s="6" t="s">
        <v>345</v>
      </c>
      <c r="I20" s="6" t="s">
        <v>5</v>
      </c>
      <c r="J20" s="6">
        <v>2</v>
      </c>
      <c r="K20" s="6">
        <v>1</v>
      </c>
      <c r="L20" s="6">
        <v>0</v>
      </c>
      <c r="M20" s="6">
        <v>0</v>
      </c>
      <c r="N20" s="6">
        <v>0</v>
      </c>
      <c r="O20" s="6">
        <v>6</v>
      </c>
      <c r="P20" s="6">
        <v>0</v>
      </c>
      <c r="Q20" s="6">
        <v>0</v>
      </c>
      <c r="R20" s="6">
        <v>0</v>
      </c>
      <c r="S20" s="6">
        <v>2</v>
      </c>
      <c r="T20" s="6">
        <v>0</v>
      </c>
      <c r="U20" s="6">
        <v>10</v>
      </c>
      <c r="V20" s="6">
        <v>0</v>
      </c>
      <c r="W20" s="6">
        <v>0</v>
      </c>
      <c r="X20" s="6">
        <v>10</v>
      </c>
      <c r="Y20" s="6">
        <v>8</v>
      </c>
      <c r="Z20" s="23">
        <v>80</v>
      </c>
    </row>
    <row r="21" spans="1:26" ht="60" x14ac:dyDescent="0.25">
      <c r="A21" s="4">
        <v>3</v>
      </c>
      <c r="B21" s="4" t="s">
        <v>413</v>
      </c>
      <c r="C21" s="5" t="s">
        <v>414</v>
      </c>
      <c r="D21" s="6" t="s">
        <v>70</v>
      </c>
      <c r="E21" s="5" t="s">
        <v>417</v>
      </c>
      <c r="F21" s="5" t="s">
        <v>71</v>
      </c>
      <c r="G21" s="5" t="s">
        <v>72</v>
      </c>
      <c r="H21" s="6" t="s">
        <v>344</v>
      </c>
      <c r="I21" s="6" t="s">
        <v>9</v>
      </c>
      <c r="J21" s="6">
        <v>5</v>
      </c>
      <c r="K21" s="6">
        <v>2</v>
      </c>
      <c r="L21" s="6">
        <v>0</v>
      </c>
      <c r="M21" s="6">
        <v>0</v>
      </c>
      <c r="N21" s="6">
        <v>0</v>
      </c>
      <c r="O21" s="6">
        <v>1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6</v>
      </c>
      <c r="V21" s="6">
        <v>0</v>
      </c>
      <c r="W21" s="6">
        <v>0</v>
      </c>
      <c r="X21" s="6">
        <v>6</v>
      </c>
      <c r="Y21" s="6">
        <v>6</v>
      </c>
      <c r="Z21" s="23">
        <v>100</v>
      </c>
    </row>
    <row r="22" spans="1:26" ht="60" x14ac:dyDescent="0.25">
      <c r="A22" s="4">
        <v>3</v>
      </c>
      <c r="B22" s="4" t="s">
        <v>413</v>
      </c>
      <c r="C22" s="5" t="s">
        <v>118</v>
      </c>
      <c r="D22" s="6" t="s">
        <v>1</v>
      </c>
      <c r="E22" s="5" t="s">
        <v>277</v>
      </c>
      <c r="F22" s="5" t="s">
        <v>71</v>
      </c>
      <c r="G22" s="5" t="s">
        <v>4</v>
      </c>
      <c r="H22" s="6" t="s">
        <v>345</v>
      </c>
      <c r="I22" s="6" t="s">
        <v>9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8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8</v>
      </c>
      <c r="V22" s="6">
        <v>0</v>
      </c>
      <c r="W22" s="6">
        <v>0</v>
      </c>
      <c r="X22" s="6">
        <v>8</v>
      </c>
      <c r="Y22" s="6">
        <v>8</v>
      </c>
      <c r="Z22" s="23">
        <v>100</v>
      </c>
    </row>
    <row r="23" spans="1:26" ht="30" x14ac:dyDescent="0.25">
      <c r="A23" s="4">
        <v>3</v>
      </c>
      <c r="B23" s="4" t="s">
        <v>413</v>
      </c>
      <c r="C23" s="5" t="s">
        <v>284</v>
      </c>
      <c r="D23" s="6" t="s">
        <v>1</v>
      </c>
      <c r="E23" s="5" t="s">
        <v>285</v>
      </c>
      <c r="F23" s="5" t="s">
        <v>8</v>
      </c>
      <c r="G23" s="5" t="s">
        <v>4</v>
      </c>
      <c r="H23" s="6" t="s">
        <v>345</v>
      </c>
      <c r="I23" s="6" t="s">
        <v>25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35</v>
      </c>
      <c r="P23" s="6">
        <v>0</v>
      </c>
      <c r="Q23" s="6">
        <v>2</v>
      </c>
      <c r="R23" s="6">
        <v>0</v>
      </c>
      <c r="S23" s="6">
        <v>0</v>
      </c>
      <c r="T23" s="6">
        <v>0</v>
      </c>
      <c r="U23" s="6">
        <v>35</v>
      </c>
      <c r="V23" s="6">
        <v>0</v>
      </c>
      <c r="W23" s="6">
        <v>0</v>
      </c>
      <c r="X23" s="6">
        <v>35</v>
      </c>
      <c r="Y23" s="6">
        <v>35</v>
      </c>
      <c r="Z23" s="23">
        <v>100</v>
      </c>
    </row>
    <row r="24" spans="1:26" ht="30" x14ac:dyDescent="0.25">
      <c r="A24" s="4">
        <v>3</v>
      </c>
      <c r="B24" s="4" t="s">
        <v>413</v>
      </c>
      <c r="C24" s="5" t="s">
        <v>86</v>
      </c>
      <c r="D24" s="6" t="s">
        <v>1</v>
      </c>
      <c r="E24" s="5" t="s">
        <v>288</v>
      </c>
      <c r="F24" s="5" t="s">
        <v>8</v>
      </c>
      <c r="G24" s="5" t="s">
        <v>4</v>
      </c>
      <c r="H24" s="6" t="s">
        <v>345</v>
      </c>
      <c r="I24" s="6" t="s">
        <v>9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13</v>
      </c>
      <c r="P24" s="6">
        <v>13</v>
      </c>
      <c r="Q24" s="6">
        <v>0</v>
      </c>
      <c r="R24" s="6">
        <v>0</v>
      </c>
      <c r="S24" s="6">
        <v>0</v>
      </c>
      <c r="T24" s="6">
        <v>0</v>
      </c>
      <c r="U24" s="6">
        <v>13</v>
      </c>
      <c r="V24" s="6">
        <v>0</v>
      </c>
      <c r="W24" s="6">
        <v>0</v>
      </c>
      <c r="X24" s="6">
        <v>13</v>
      </c>
      <c r="Y24" s="6">
        <v>13</v>
      </c>
      <c r="Z24" s="23">
        <v>100</v>
      </c>
    </row>
    <row r="25" spans="1:26" ht="30" x14ac:dyDescent="0.25">
      <c r="A25" s="4">
        <v>3</v>
      </c>
      <c r="B25" s="4" t="s">
        <v>413</v>
      </c>
      <c r="C25" s="5" t="s">
        <v>418</v>
      </c>
      <c r="D25" s="6" t="s">
        <v>1</v>
      </c>
      <c r="E25" s="5" t="s">
        <v>419</v>
      </c>
      <c r="F25" s="5" t="s">
        <v>3</v>
      </c>
      <c r="G25" s="5" t="s">
        <v>72</v>
      </c>
      <c r="H25" s="6" t="s">
        <v>345</v>
      </c>
      <c r="I25" s="6" t="s">
        <v>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8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8</v>
      </c>
      <c r="V25" s="6">
        <v>0</v>
      </c>
      <c r="W25" s="6">
        <v>0</v>
      </c>
      <c r="X25" s="6">
        <v>8</v>
      </c>
      <c r="Y25" s="6">
        <v>2</v>
      </c>
      <c r="Z25" s="23">
        <v>25</v>
      </c>
    </row>
    <row r="26" spans="1:26" ht="30" x14ac:dyDescent="0.25">
      <c r="A26" s="4">
        <v>3</v>
      </c>
      <c r="B26" s="4" t="s">
        <v>413</v>
      </c>
      <c r="C26" s="5" t="s">
        <v>420</v>
      </c>
      <c r="D26" s="6" t="s">
        <v>1</v>
      </c>
      <c r="E26" s="5" t="s">
        <v>421</v>
      </c>
      <c r="F26" s="5" t="s">
        <v>16</v>
      </c>
      <c r="G26" s="5" t="s">
        <v>72</v>
      </c>
      <c r="H26" s="6" t="s">
        <v>345</v>
      </c>
      <c r="I26" s="6" t="s">
        <v>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77</v>
      </c>
      <c r="P26" s="6">
        <v>0</v>
      </c>
      <c r="Q26" s="6">
        <v>2</v>
      </c>
      <c r="R26" s="6">
        <v>0</v>
      </c>
      <c r="S26" s="6">
        <v>0</v>
      </c>
      <c r="T26" s="6">
        <v>0</v>
      </c>
      <c r="U26" s="6">
        <v>77</v>
      </c>
      <c r="V26" s="6">
        <v>0</v>
      </c>
      <c r="W26" s="6">
        <v>0</v>
      </c>
      <c r="X26" s="6">
        <v>77</v>
      </c>
      <c r="Y26" s="6">
        <v>77</v>
      </c>
      <c r="Z26" s="23">
        <v>100</v>
      </c>
    </row>
    <row r="27" spans="1:26" ht="30" x14ac:dyDescent="0.25">
      <c r="A27" s="4">
        <v>3</v>
      </c>
      <c r="B27" s="4" t="s">
        <v>413</v>
      </c>
      <c r="C27" s="5" t="s">
        <v>420</v>
      </c>
      <c r="D27" s="6" t="s">
        <v>1</v>
      </c>
      <c r="E27" s="5" t="s">
        <v>422</v>
      </c>
      <c r="F27" s="5" t="s">
        <v>16</v>
      </c>
      <c r="G27" s="5" t="s">
        <v>72</v>
      </c>
      <c r="H27" s="6" t="s">
        <v>345</v>
      </c>
      <c r="I27" s="6" t="s">
        <v>5</v>
      </c>
      <c r="J27" s="6">
        <v>24</v>
      </c>
      <c r="K27" s="6">
        <v>7</v>
      </c>
      <c r="L27" s="6">
        <v>0</v>
      </c>
      <c r="M27" s="6">
        <v>0</v>
      </c>
      <c r="N27" s="6">
        <v>0</v>
      </c>
      <c r="O27" s="6">
        <v>33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57</v>
      </c>
      <c r="V27" s="6">
        <v>0</v>
      </c>
      <c r="W27" s="6">
        <v>0</v>
      </c>
      <c r="X27" s="6">
        <v>57</v>
      </c>
      <c r="Y27" s="6">
        <v>60</v>
      </c>
      <c r="Z27" s="23">
        <v>105.263157894736</v>
      </c>
    </row>
    <row r="28" spans="1:26" ht="30" x14ac:dyDescent="0.25">
      <c r="A28" s="4">
        <v>3</v>
      </c>
      <c r="B28" s="4" t="s">
        <v>413</v>
      </c>
      <c r="C28" s="5" t="s">
        <v>420</v>
      </c>
      <c r="D28" s="6" t="s">
        <v>1</v>
      </c>
      <c r="E28" s="5" t="s">
        <v>423</v>
      </c>
      <c r="F28" s="5" t="s">
        <v>16</v>
      </c>
      <c r="G28" s="5" t="s">
        <v>72</v>
      </c>
      <c r="H28" s="6" t="s">
        <v>345</v>
      </c>
      <c r="I28" s="6" t="s">
        <v>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76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76</v>
      </c>
      <c r="V28" s="6">
        <v>0</v>
      </c>
      <c r="W28" s="6">
        <v>0</v>
      </c>
      <c r="X28" s="6">
        <v>76</v>
      </c>
      <c r="Y28" s="6">
        <v>28</v>
      </c>
      <c r="Z28" s="23">
        <v>36.842105263157798</v>
      </c>
    </row>
    <row r="29" spans="1:26" ht="30" x14ac:dyDescent="0.25">
      <c r="A29" s="4">
        <v>3</v>
      </c>
      <c r="B29" s="4" t="s">
        <v>413</v>
      </c>
      <c r="C29" s="5" t="s">
        <v>309</v>
      </c>
      <c r="D29" s="6" t="s">
        <v>1</v>
      </c>
      <c r="E29" s="5" t="s">
        <v>330</v>
      </c>
      <c r="F29" s="5" t="s">
        <v>3</v>
      </c>
      <c r="G29" s="5" t="s">
        <v>72</v>
      </c>
      <c r="H29" s="6" t="s">
        <v>345</v>
      </c>
      <c r="I29" s="6" t="s">
        <v>9</v>
      </c>
      <c r="J29" s="6">
        <v>12</v>
      </c>
      <c r="K29" s="6">
        <v>3</v>
      </c>
      <c r="L29" s="6">
        <v>0</v>
      </c>
      <c r="M29" s="6">
        <v>0</v>
      </c>
      <c r="N29" s="6">
        <v>0</v>
      </c>
      <c r="O29" s="6"/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12</v>
      </c>
      <c r="V29" s="6">
        <v>0</v>
      </c>
      <c r="W29" s="6">
        <v>0</v>
      </c>
      <c r="X29" s="6">
        <v>12</v>
      </c>
      <c r="Y29" s="6">
        <v>12</v>
      </c>
      <c r="Z29" s="23">
        <v>100</v>
      </c>
    </row>
    <row r="30" spans="1:26" ht="30" x14ac:dyDescent="0.25">
      <c r="A30" s="4">
        <v>3</v>
      </c>
      <c r="B30" s="4" t="s">
        <v>451</v>
      </c>
      <c r="C30" s="5" t="s">
        <v>447</v>
      </c>
      <c r="D30" s="6" t="s">
        <v>1</v>
      </c>
      <c r="E30" s="5" t="s">
        <v>331</v>
      </c>
      <c r="F30" s="5" t="s">
        <v>3</v>
      </c>
      <c r="G30" s="5" t="s">
        <v>72</v>
      </c>
      <c r="H30" s="6" t="s">
        <v>345</v>
      </c>
      <c r="I30" s="6" t="s">
        <v>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8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8</v>
      </c>
      <c r="V30" s="6">
        <v>0</v>
      </c>
      <c r="W30" s="6">
        <v>0</v>
      </c>
      <c r="X30" s="6">
        <v>8</v>
      </c>
      <c r="Y30" s="6">
        <v>8</v>
      </c>
      <c r="Z30" s="23">
        <v>100</v>
      </c>
    </row>
    <row r="31" spans="1:26" ht="30" x14ac:dyDescent="0.25">
      <c r="A31" s="4">
        <v>3</v>
      </c>
      <c r="B31" s="4" t="s">
        <v>416</v>
      </c>
      <c r="C31" s="5" t="s">
        <v>449</v>
      </c>
      <c r="D31" s="6" t="s">
        <v>1</v>
      </c>
      <c r="E31" s="5" t="s">
        <v>448</v>
      </c>
      <c r="F31" s="5" t="s">
        <v>16</v>
      </c>
      <c r="G31" s="5" t="s">
        <v>72</v>
      </c>
      <c r="H31" s="6" t="s">
        <v>345</v>
      </c>
      <c r="I31" s="6" t="s">
        <v>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16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16</v>
      </c>
      <c r="V31" s="6">
        <v>0</v>
      </c>
      <c r="W31" s="6">
        <v>0</v>
      </c>
      <c r="X31" s="6">
        <v>16</v>
      </c>
      <c r="Y31" s="6">
        <v>7</v>
      </c>
      <c r="Z31" s="23">
        <v>43.75</v>
      </c>
    </row>
    <row r="32" spans="1:26" ht="30" x14ac:dyDescent="0.25">
      <c r="A32" s="4">
        <v>3</v>
      </c>
      <c r="B32" s="4" t="s">
        <v>450</v>
      </c>
      <c r="C32" s="5" t="s">
        <v>439</v>
      </c>
      <c r="D32" s="6" t="s">
        <v>1</v>
      </c>
      <c r="E32" s="5" t="s">
        <v>443</v>
      </c>
      <c r="F32" s="5" t="s">
        <v>16</v>
      </c>
      <c r="G32" s="5" t="s">
        <v>72</v>
      </c>
      <c r="H32" s="6" t="s">
        <v>345</v>
      </c>
      <c r="I32" s="6" t="s">
        <v>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4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4</v>
      </c>
      <c r="V32" s="6">
        <v>0</v>
      </c>
      <c r="W32" s="6">
        <v>0</v>
      </c>
      <c r="X32" s="6">
        <v>4</v>
      </c>
      <c r="Y32" s="6">
        <v>4</v>
      </c>
      <c r="Z32" s="23">
        <v>100</v>
      </c>
    </row>
    <row r="33" spans="1:26" ht="30" x14ac:dyDescent="0.25">
      <c r="A33" s="4">
        <v>3</v>
      </c>
      <c r="B33" s="4" t="s">
        <v>450</v>
      </c>
      <c r="C33" s="5" t="s">
        <v>309</v>
      </c>
      <c r="D33" s="6" t="s">
        <v>1</v>
      </c>
      <c r="E33" s="5" t="s">
        <v>332</v>
      </c>
      <c r="F33" s="5" t="s">
        <v>3</v>
      </c>
      <c r="G33" s="5" t="s">
        <v>72</v>
      </c>
      <c r="H33" s="6" t="s">
        <v>345</v>
      </c>
      <c r="I33" s="6" t="s">
        <v>25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2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2</v>
      </c>
      <c r="V33" s="6">
        <v>0</v>
      </c>
      <c r="W33" s="6">
        <v>0</v>
      </c>
      <c r="X33" s="6">
        <v>2</v>
      </c>
      <c r="Y33" s="6">
        <v>2</v>
      </c>
      <c r="Z33" s="23">
        <v>100</v>
      </c>
    </row>
    <row r="34" spans="1:26" ht="30" x14ac:dyDescent="0.25">
      <c r="A34" s="4">
        <v>3</v>
      </c>
      <c r="B34" s="4" t="s">
        <v>452</v>
      </c>
      <c r="C34" s="5" t="s">
        <v>309</v>
      </c>
      <c r="D34" s="6" t="s">
        <v>1</v>
      </c>
      <c r="E34" s="5" t="s">
        <v>333</v>
      </c>
      <c r="F34" s="5" t="s">
        <v>3</v>
      </c>
      <c r="G34" s="5" t="s">
        <v>72</v>
      </c>
      <c r="H34" s="6" t="s">
        <v>345</v>
      </c>
      <c r="I34" s="6" t="s">
        <v>25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1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1</v>
      </c>
      <c r="V34" s="6">
        <v>0</v>
      </c>
      <c r="W34" s="6">
        <v>0</v>
      </c>
      <c r="X34" s="6">
        <v>1</v>
      </c>
      <c r="Y34" s="6">
        <v>1</v>
      </c>
      <c r="Z34" s="23">
        <v>100</v>
      </c>
    </row>
    <row r="35" spans="1:26" ht="30" x14ac:dyDescent="0.25">
      <c r="A35" s="4">
        <v>3</v>
      </c>
      <c r="B35" s="4" t="s">
        <v>451</v>
      </c>
      <c r="C35" s="5" t="s">
        <v>440</v>
      </c>
      <c r="D35" s="6" t="s">
        <v>1</v>
      </c>
      <c r="E35" s="5" t="s">
        <v>444</v>
      </c>
      <c r="F35" s="5" t="s">
        <v>3</v>
      </c>
      <c r="G35" s="5" t="s">
        <v>72</v>
      </c>
      <c r="H35" s="6" t="s">
        <v>345</v>
      </c>
      <c r="I35" s="6" t="s">
        <v>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7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7</v>
      </c>
      <c r="V35" s="6">
        <v>0</v>
      </c>
      <c r="W35" s="6">
        <v>0</v>
      </c>
      <c r="X35" s="6">
        <v>7</v>
      </c>
      <c r="Y35" s="6">
        <v>7</v>
      </c>
      <c r="Z35" s="23">
        <v>100</v>
      </c>
    </row>
    <row r="36" spans="1:26" ht="30" x14ac:dyDescent="0.25">
      <c r="A36" s="4">
        <v>3</v>
      </c>
      <c r="B36" s="4" t="s">
        <v>416</v>
      </c>
      <c r="C36" s="5" t="s">
        <v>441</v>
      </c>
      <c r="D36" s="6" t="s">
        <v>1</v>
      </c>
      <c r="E36" s="5" t="s">
        <v>445</v>
      </c>
      <c r="F36" s="5" t="s">
        <v>16</v>
      </c>
      <c r="G36" s="5" t="s">
        <v>72</v>
      </c>
      <c r="H36" s="6" t="s">
        <v>345</v>
      </c>
      <c r="I36" s="6" t="s">
        <v>5</v>
      </c>
      <c r="J36" s="6">
        <v>25</v>
      </c>
      <c r="K36" s="6">
        <v>4</v>
      </c>
      <c r="L36" s="6">
        <v>0</v>
      </c>
      <c r="M36" s="6">
        <v>0</v>
      </c>
      <c r="N36" s="6">
        <v>0</v>
      </c>
      <c r="O36" s="6">
        <v>9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34</v>
      </c>
      <c r="V36" s="6">
        <v>0</v>
      </c>
      <c r="W36" s="6">
        <v>0</v>
      </c>
      <c r="X36" s="6">
        <v>34</v>
      </c>
      <c r="Y36" s="6">
        <v>19</v>
      </c>
      <c r="Z36" s="23">
        <v>55.8823529411764</v>
      </c>
    </row>
    <row r="37" spans="1:26" ht="30" x14ac:dyDescent="0.25">
      <c r="A37" s="4">
        <v>3</v>
      </c>
      <c r="B37" s="4" t="s">
        <v>450</v>
      </c>
      <c r="C37" s="5" t="s">
        <v>442</v>
      </c>
      <c r="D37" s="6" t="s">
        <v>1</v>
      </c>
      <c r="E37" s="5" t="s">
        <v>446</v>
      </c>
      <c r="F37" s="5" t="s">
        <v>3</v>
      </c>
      <c r="G37" s="5" t="s">
        <v>72</v>
      </c>
      <c r="H37" s="6" t="s">
        <v>345</v>
      </c>
      <c r="I37" s="6" t="s">
        <v>5</v>
      </c>
      <c r="J37" s="6">
        <v>3</v>
      </c>
      <c r="K37" s="6">
        <v>1</v>
      </c>
      <c r="L37" s="6">
        <v>0</v>
      </c>
      <c r="M37" s="6">
        <v>0</v>
      </c>
      <c r="N37" s="6">
        <v>0</v>
      </c>
      <c r="O37" s="6">
        <v>6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9</v>
      </c>
      <c r="V37" s="6">
        <v>2</v>
      </c>
      <c r="W37" s="6">
        <v>0</v>
      </c>
      <c r="X37" s="6">
        <v>11</v>
      </c>
      <c r="Y37" s="6">
        <v>8</v>
      </c>
      <c r="Z37" s="23">
        <v>72.727272727272705</v>
      </c>
    </row>
    <row r="38" spans="1:26" s="7" customFormat="1" ht="75" x14ac:dyDescent="0.25">
      <c r="A38" s="31"/>
      <c r="B38" s="31"/>
      <c r="C38" s="31"/>
      <c r="D38" s="31"/>
      <c r="E38" s="31"/>
      <c r="F38" s="31"/>
      <c r="G38" s="31"/>
      <c r="H38" s="31"/>
      <c r="I38" s="32"/>
      <c r="J38" s="1" t="s">
        <v>355</v>
      </c>
      <c r="K38" s="1" t="s">
        <v>356</v>
      </c>
      <c r="L38" s="1" t="s">
        <v>357</v>
      </c>
      <c r="M38" s="1" t="s">
        <v>358</v>
      </c>
      <c r="N38" s="1" t="s">
        <v>362</v>
      </c>
      <c r="O38" s="1" t="s">
        <v>359</v>
      </c>
      <c r="P38" s="1" t="s">
        <v>360</v>
      </c>
      <c r="Q38" s="1" t="s">
        <v>361</v>
      </c>
      <c r="R38" s="1" t="s">
        <v>363</v>
      </c>
      <c r="S38" s="1" t="s">
        <v>364</v>
      </c>
      <c r="T38" s="1" t="s">
        <v>365</v>
      </c>
      <c r="U38" s="1" t="s">
        <v>366</v>
      </c>
      <c r="V38" s="1" t="s">
        <v>367</v>
      </c>
      <c r="W38" s="1" t="s">
        <v>368</v>
      </c>
      <c r="X38" s="1" t="s">
        <v>369</v>
      </c>
      <c r="Y38" s="1" t="s">
        <v>370</v>
      </c>
      <c r="Z38" s="2" t="s">
        <v>371</v>
      </c>
    </row>
    <row r="39" spans="1:26" s="7" customFormat="1" ht="24" x14ac:dyDescent="0.25">
      <c r="A39" s="34" t="s">
        <v>374</v>
      </c>
      <c r="B39" s="35"/>
      <c r="C39" s="35"/>
      <c r="D39" s="35"/>
      <c r="E39" s="35"/>
      <c r="F39" s="35"/>
      <c r="G39" s="35"/>
      <c r="H39" s="35"/>
      <c r="I39" s="36"/>
      <c r="J39" s="18">
        <f>SUM(J2:J37)</f>
        <v>373</v>
      </c>
      <c r="K39" s="18">
        <f t="shared" ref="K39:Y39" si="0">SUM(K2:K37)</f>
        <v>124</v>
      </c>
      <c r="L39" s="18">
        <f t="shared" si="0"/>
        <v>0</v>
      </c>
      <c r="M39" s="18">
        <f t="shared" si="0"/>
        <v>19</v>
      </c>
      <c r="N39" s="18">
        <f t="shared" si="0"/>
        <v>0</v>
      </c>
      <c r="O39" s="18">
        <f t="shared" si="0"/>
        <v>626</v>
      </c>
      <c r="P39" s="18">
        <f t="shared" si="0"/>
        <v>13</v>
      </c>
      <c r="Q39" s="18">
        <f t="shared" si="0"/>
        <v>173</v>
      </c>
      <c r="R39" s="18">
        <f t="shared" si="0"/>
        <v>0</v>
      </c>
      <c r="S39" s="18">
        <f t="shared" si="0"/>
        <v>2</v>
      </c>
      <c r="T39" s="18">
        <f t="shared" si="0"/>
        <v>0</v>
      </c>
      <c r="U39" s="18">
        <f t="shared" si="0"/>
        <v>1011</v>
      </c>
      <c r="V39" s="18">
        <f t="shared" si="0"/>
        <v>2</v>
      </c>
      <c r="W39" s="18">
        <f t="shared" si="0"/>
        <v>0</v>
      </c>
      <c r="X39" s="18">
        <f t="shared" si="0"/>
        <v>1013</v>
      </c>
      <c r="Y39" s="18">
        <f t="shared" si="0"/>
        <v>765</v>
      </c>
      <c r="Z39" s="28">
        <f>Y39/U39</f>
        <v>0.75667655786350152</v>
      </c>
    </row>
    <row r="40" spans="1:26" s="7" customFormat="1" ht="24" customHeight="1" x14ac:dyDescent="0.25">
      <c r="A40" s="34" t="s">
        <v>377</v>
      </c>
      <c r="B40" s="35"/>
      <c r="C40" s="35"/>
      <c r="D40" s="35"/>
      <c r="E40" s="35"/>
      <c r="F40" s="35"/>
      <c r="G40" s="35"/>
      <c r="H40" s="35"/>
      <c r="I40" s="36"/>
      <c r="J40" s="16">
        <f>SUM(J3,J5,J7,J19:J20,J25,J29:J30,J33:J35,J37)</f>
        <v>97</v>
      </c>
      <c r="K40" s="16">
        <f t="shared" ref="K40:Y40" si="1">SUM(K3,K5,K7,K19:K20,K25,K29:K30,K33:K35,K37)</f>
        <v>26</v>
      </c>
      <c r="L40" s="16">
        <f t="shared" si="1"/>
        <v>0</v>
      </c>
      <c r="M40" s="16">
        <f t="shared" si="1"/>
        <v>0</v>
      </c>
      <c r="N40" s="16">
        <f t="shared" si="1"/>
        <v>0</v>
      </c>
      <c r="O40" s="16">
        <f t="shared" si="1"/>
        <v>95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2</v>
      </c>
      <c r="T40" s="16">
        <f t="shared" si="1"/>
        <v>0</v>
      </c>
      <c r="U40" s="16">
        <f t="shared" si="1"/>
        <v>194</v>
      </c>
      <c r="V40" s="16">
        <f t="shared" si="1"/>
        <v>2</v>
      </c>
      <c r="W40" s="16">
        <f t="shared" si="1"/>
        <v>0</v>
      </c>
      <c r="X40" s="16">
        <f t="shared" si="1"/>
        <v>196</v>
      </c>
      <c r="Y40" s="16">
        <f t="shared" si="1"/>
        <v>152</v>
      </c>
      <c r="Z40" s="29">
        <f t="shared" ref="Z40:Z46" si="2">Y40/U40</f>
        <v>0.78350515463917525</v>
      </c>
    </row>
    <row r="41" spans="1:26" s="7" customFormat="1" ht="24" customHeight="1" x14ac:dyDescent="0.25">
      <c r="A41" s="34" t="s">
        <v>378</v>
      </c>
      <c r="B41" s="35"/>
      <c r="C41" s="35"/>
      <c r="D41" s="35"/>
      <c r="E41" s="35"/>
      <c r="F41" s="35"/>
      <c r="G41" s="35"/>
      <c r="H41" s="35"/>
      <c r="I41" s="36"/>
      <c r="J41" s="16">
        <f>SUM(J2,J4,J8,J11:J12,J15,J18,J26:J28,J31:J32,J36)</f>
        <v>175</v>
      </c>
      <c r="K41" s="16">
        <f t="shared" ref="K41:Y41" si="3">SUM(K2,K4,K8,K11:K12,K15,K18,K26:K28,K31:K32,K36)</f>
        <v>63</v>
      </c>
      <c r="L41" s="16">
        <f t="shared" si="3"/>
        <v>0</v>
      </c>
      <c r="M41" s="16">
        <f t="shared" si="3"/>
        <v>0</v>
      </c>
      <c r="N41" s="16">
        <f t="shared" si="3"/>
        <v>0</v>
      </c>
      <c r="O41" s="16">
        <f t="shared" si="3"/>
        <v>288</v>
      </c>
      <c r="P41" s="16">
        <f t="shared" si="3"/>
        <v>0</v>
      </c>
      <c r="Q41" s="16">
        <f t="shared" si="3"/>
        <v>45</v>
      </c>
      <c r="R41" s="16">
        <f t="shared" si="3"/>
        <v>0</v>
      </c>
      <c r="S41" s="16">
        <f t="shared" si="3"/>
        <v>0</v>
      </c>
      <c r="T41" s="16">
        <f t="shared" si="3"/>
        <v>0</v>
      </c>
      <c r="U41" s="16">
        <f t="shared" si="3"/>
        <v>473</v>
      </c>
      <c r="V41" s="16">
        <f t="shared" si="3"/>
        <v>0</v>
      </c>
      <c r="W41" s="16">
        <f t="shared" si="3"/>
        <v>0</v>
      </c>
      <c r="X41" s="16">
        <f t="shared" si="3"/>
        <v>473</v>
      </c>
      <c r="Y41" s="16">
        <f t="shared" si="3"/>
        <v>293</v>
      </c>
      <c r="Z41" s="29">
        <f t="shared" si="2"/>
        <v>0.61945031712473575</v>
      </c>
    </row>
    <row r="42" spans="1:26" s="7" customFormat="1" ht="24" customHeight="1" x14ac:dyDescent="0.25">
      <c r="A42" s="34" t="s">
        <v>379</v>
      </c>
      <c r="B42" s="35"/>
      <c r="C42" s="35"/>
      <c r="D42" s="35"/>
      <c r="E42" s="35"/>
      <c r="F42" s="35"/>
      <c r="G42" s="35"/>
      <c r="H42" s="35"/>
      <c r="I42" s="36"/>
      <c r="J42" s="16">
        <f>SUM(J6,J14,J23:J24)</f>
        <v>65</v>
      </c>
      <c r="K42" s="16">
        <f t="shared" ref="K42:Y42" si="4">SUM(K6,K14,K23:K24)</f>
        <v>26</v>
      </c>
      <c r="L42" s="16">
        <f t="shared" si="4"/>
        <v>0</v>
      </c>
      <c r="M42" s="16">
        <f t="shared" si="4"/>
        <v>0</v>
      </c>
      <c r="N42" s="16">
        <f t="shared" si="4"/>
        <v>0</v>
      </c>
      <c r="O42" s="16">
        <f t="shared" si="4"/>
        <v>194</v>
      </c>
      <c r="P42" s="16">
        <f t="shared" si="4"/>
        <v>13</v>
      </c>
      <c r="Q42" s="16">
        <f t="shared" si="4"/>
        <v>91</v>
      </c>
      <c r="R42" s="16">
        <f t="shared" si="4"/>
        <v>0</v>
      </c>
      <c r="S42" s="16">
        <f t="shared" si="4"/>
        <v>0</v>
      </c>
      <c r="T42" s="16">
        <f t="shared" si="4"/>
        <v>0</v>
      </c>
      <c r="U42" s="16">
        <f t="shared" si="4"/>
        <v>259</v>
      </c>
      <c r="V42" s="16">
        <f t="shared" si="4"/>
        <v>0</v>
      </c>
      <c r="W42" s="16">
        <f t="shared" si="4"/>
        <v>0</v>
      </c>
      <c r="X42" s="16">
        <f t="shared" si="4"/>
        <v>259</v>
      </c>
      <c r="Y42" s="16">
        <f t="shared" si="4"/>
        <v>247</v>
      </c>
      <c r="Z42" s="26">
        <f t="shared" si="2"/>
        <v>0.95366795366795365</v>
      </c>
    </row>
    <row r="43" spans="1:26" s="7" customFormat="1" ht="24" customHeight="1" x14ac:dyDescent="0.25">
      <c r="A43" s="34" t="s">
        <v>380</v>
      </c>
      <c r="B43" s="35"/>
      <c r="C43" s="35"/>
      <c r="D43" s="35"/>
      <c r="E43" s="35"/>
      <c r="F43" s="35"/>
      <c r="G43" s="35"/>
      <c r="H43" s="35"/>
      <c r="I43" s="36"/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26">
        <v>0</v>
      </c>
    </row>
    <row r="44" spans="1:26" s="7" customFormat="1" ht="24" customHeight="1" x14ac:dyDescent="0.25">
      <c r="A44" s="34" t="s">
        <v>381</v>
      </c>
      <c r="B44" s="35"/>
      <c r="C44" s="35"/>
      <c r="D44" s="35"/>
      <c r="E44" s="35"/>
      <c r="F44" s="35"/>
      <c r="G44" s="35"/>
      <c r="H44" s="35"/>
      <c r="I44" s="36"/>
      <c r="J44" s="16">
        <f>SUM(J9,J13,J16:J17,J21:J22)</f>
        <v>36</v>
      </c>
      <c r="K44" s="16">
        <f t="shared" ref="K44:Y44" si="5">SUM(K9,K13,K16:K17,K21:K22)</f>
        <v>9</v>
      </c>
      <c r="L44" s="16">
        <f t="shared" si="5"/>
        <v>0</v>
      </c>
      <c r="M44" s="16">
        <f t="shared" si="5"/>
        <v>19</v>
      </c>
      <c r="N44" s="16">
        <f t="shared" si="5"/>
        <v>0</v>
      </c>
      <c r="O44" s="16">
        <f t="shared" si="5"/>
        <v>24</v>
      </c>
      <c r="P44" s="16">
        <f t="shared" si="5"/>
        <v>0</v>
      </c>
      <c r="Q44" s="16">
        <f t="shared" si="5"/>
        <v>12</v>
      </c>
      <c r="R44" s="16">
        <f t="shared" si="5"/>
        <v>0</v>
      </c>
      <c r="S44" s="16">
        <f t="shared" si="5"/>
        <v>0</v>
      </c>
      <c r="T44" s="16">
        <f t="shared" si="5"/>
        <v>0</v>
      </c>
      <c r="U44" s="16">
        <f t="shared" si="5"/>
        <v>60</v>
      </c>
      <c r="V44" s="16">
        <f t="shared" si="5"/>
        <v>0</v>
      </c>
      <c r="W44" s="16">
        <f t="shared" si="5"/>
        <v>0</v>
      </c>
      <c r="X44" s="16">
        <f t="shared" si="5"/>
        <v>60</v>
      </c>
      <c r="Y44" s="16">
        <f t="shared" si="5"/>
        <v>60</v>
      </c>
      <c r="Z44" s="26">
        <f t="shared" si="2"/>
        <v>1</v>
      </c>
    </row>
    <row r="45" spans="1:26" s="7" customFormat="1" ht="24" customHeight="1" x14ac:dyDescent="0.25">
      <c r="A45" s="34" t="s">
        <v>382</v>
      </c>
      <c r="B45" s="35"/>
      <c r="C45" s="35"/>
      <c r="D45" s="35"/>
      <c r="E45" s="35"/>
      <c r="F45" s="35"/>
      <c r="G45" s="35"/>
      <c r="H45" s="35"/>
      <c r="I45" s="36"/>
      <c r="J45" s="16">
        <f>J10</f>
        <v>0</v>
      </c>
      <c r="K45" s="16">
        <f t="shared" ref="K45:Y45" si="6">K10</f>
        <v>0</v>
      </c>
      <c r="L45" s="16">
        <f t="shared" si="6"/>
        <v>0</v>
      </c>
      <c r="M45" s="16">
        <f t="shared" si="6"/>
        <v>0</v>
      </c>
      <c r="N45" s="16">
        <f t="shared" si="6"/>
        <v>0</v>
      </c>
      <c r="O45" s="16">
        <f t="shared" si="6"/>
        <v>25</v>
      </c>
      <c r="P45" s="16">
        <f t="shared" si="6"/>
        <v>0</v>
      </c>
      <c r="Q45" s="16">
        <f t="shared" si="6"/>
        <v>25</v>
      </c>
      <c r="R45" s="16">
        <f t="shared" si="6"/>
        <v>0</v>
      </c>
      <c r="S45" s="16">
        <f t="shared" si="6"/>
        <v>0</v>
      </c>
      <c r="T45" s="16">
        <f t="shared" si="6"/>
        <v>0</v>
      </c>
      <c r="U45" s="16">
        <f t="shared" si="6"/>
        <v>25</v>
      </c>
      <c r="V45" s="16">
        <f t="shared" si="6"/>
        <v>0</v>
      </c>
      <c r="W45" s="16">
        <f t="shared" si="6"/>
        <v>0</v>
      </c>
      <c r="X45" s="16">
        <f t="shared" si="6"/>
        <v>25</v>
      </c>
      <c r="Y45" s="16">
        <f t="shared" si="6"/>
        <v>13</v>
      </c>
      <c r="Z45" s="29">
        <f t="shared" si="2"/>
        <v>0.52</v>
      </c>
    </row>
    <row r="46" spans="1:26" s="7" customFormat="1" ht="21" x14ac:dyDescent="0.25">
      <c r="A46" s="37" t="s">
        <v>376</v>
      </c>
      <c r="B46" s="38"/>
      <c r="C46" s="38"/>
      <c r="D46" s="38"/>
      <c r="E46" s="38"/>
      <c r="F46" s="38"/>
      <c r="G46" s="38"/>
      <c r="H46" s="38"/>
      <c r="I46" s="39"/>
      <c r="J46" s="19">
        <f>SUM(J5,J21)</f>
        <v>37</v>
      </c>
      <c r="K46" s="19">
        <f t="shared" ref="K46:Y46" si="7">SUM(K5,K21)</f>
        <v>10</v>
      </c>
      <c r="L46" s="19">
        <f t="shared" si="7"/>
        <v>0</v>
      </c>
      <c r="M46" s="19">
        <f t="shared" si="7"/>
        <v>0</v>
      </c>
      <c r="N46" s="19">
        <f t="shared" si="7"/>
        <v>0</v>
      </c>
      <c r="O46" s="19">
        <f t="shared" si="7"/>
        <v>34</v>
      </c>
      <c r="P46" s="19">
        <f t="shared" si="7"/>
        <v>0</v>
      </c>
      <c r="Q46" s="19">
        <f t="shared" si="7"/>
        <v>0</v>
      </c>
      <c r="R46" s="19">
        <f t="shared" si="7"/>
        <v>0</v>
      </c>
      <c r="S46" s="19">
        <f t="shared" si="7"/>
        <v>0</v>
      </c>
      <c r="T46" s="19">
        <f t="shared" si="7"/>
        <v>0</v>
      </c>
      <c r="U46" s="19">
        <f t="shared" si="7"/>
        <v>71</v>
      </c>
      <c r="V46" s="19">
        <f t="shared" si="7"/>
        <v>0</v>
      </c>
      <c r="W46" s="19">
        <f t="shared" si="7"/>
        <v>0</v>
      </c>
      <c r="X46" s="19">
        <f t="shared" si="7"/>
        <v>71</v>
      </c>
      <c r="Y46" s="19">
        <f t="shared" si="7"/>
        <v>60</v>
      </c>
      <c r="Z46" s="26">
        <f t="shared" si="2"/>
        <v>0.84507042253521125</v>
      </c>
    </row>
    <row r="47" spans="1:26" s="7" customFormat="1" ht="21" x14ac:dyDescent="0.25">
      <c r="A47" s="37" t="s">
        <v>383</v>
      </c>
      <c r="B47" s="38"/>
      <c r="C47" s="38"/>
      <c r="D47" s="38"/>
      <c r="E47" s="38"/>
      <c r="F47" s="38"/>
      <c r="G47" s="38"/>
      <c r="H47" s="38"/>
      <c r="I47" s="39"/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26">
        <v>0</v>
      </c>
    </row>
  </sheetData>
  <mergeCells count="10">
    <mergeCell ref="A43:I43"/>
    <mergeCell ref="A44:I44"/>
    <mergeCell ref="A45:I45"/>
    <mergeCell ref="A46:I46"/>
    <mergeCell ref="A47:I47"/>
    <mergeCell ref="A39:I39"/>
    <mergeCell ref="A40:I40"/>
    <mergeCell ref="A41:I41"/>
    <mergeCell ref="A42:I42"/>
    <mergeCell ref="A38:I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11E7F-386F-49B4-BD69-0CA5FAB13D8F}">
  <sheetPr>
    <tabColor theme="9" tint="0.79998168889431442"/>
  </sheetPr>
  <dimension ref="A1:Z34"/>
  <sheetViews>
    <sheetView topLeftCell="A19" workbookViewId="0">
      <selection activeCell="J34" sqref="J34"/>
    </sheetView>
  </sheetViews>
  <sheetFormatPr defaultColWidth="9" defaultRowHeight="15" x14ac:dyDescent="0.25"/>
  <cols>
    <col min="1" max="1" width="9" style="11"/>
    <col min="2" max="2" width="12.5703125" style="11" customWidth="1"/>
    <col min="3" max="3" width="26.5703125" style="11" customWidth="1"/>
    <col min="4" max="4" width="14.85546875" style="11" customWidth="1"/>
    <col min="5" max="5" width="26.140625" style="11" customWidth="1"/>
    <col min="6" max="6" width="28.42578125" style="11" customWidth="1"/>
    <col min="7" max="7" width="18.42578125" style="11" customWidth="1"/>
    <col min="8" max="8" width="23.140625" style="11" customWidth="1"/>
    <col min="9" max="9" width="18.140625" style="11" customWidth="1"/>
    <col min="10" max="10" width="25.28515625" style="11" customWidth="1"/>
    <col min="11" max="11" width="22.5703125" style="11" customWidth="1"/>
    <col min="12" max="13" width="22.7109375" style="11" customWidth="1"/>
    <col min="14" max="14" width="22.28515625" style="11" customWidth="1"/>
    <col min="15" max="15" width="24.42578125" style="11" customWidth="1"/>
    <col min="16" max="16" width="23.28515625" style="11" customWidth="1"/>
    <col min="17" max="17" width="23.85546875" style="11" customWidth="1"/>
    <col min="18" max="18" width="20.28515625" style="11" customWidth="1"/>
    <col min="19" max="19" width="18.140625" style="11" customWidth="1"/>
    <col min="20" max="20" width="23.85546875" style="11" customWidth="1"/>
    <col min="21" max="21" width="15.42578125" style="11" customWidth="1"/>
    <col min="22" max="24" width="9" style="11"/>
    <col min="25" max="25" width="14.85546875" style="11" customWidth="1"/>
    <col min="26" max="26" width="17.5703125" style="11" customWidth="1"/>
    <col min="27" max="16384" width="9" style="11"/>
  </cols>
  <sheetData>
    <row r="1" spans="1:26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30" x14ac:dyDescent="0.25">
      <c r="A2" s="4">
        <v>4</v>
      </c>
      <c r="B2" s="4" t="s">
        <v>424</v>
      </c>
      <c r="C2" s="5" t="s">
        <v>36</v>
      </c>
      <c r="D2" s="6" t="s">
        <v>1</v>
      </c>
      <c r="E2" s="5" t="s">
        <v>37</v>
      </c>
      <c r="F2" s="5" t="s">
        <v>8</v>
      </c>
      <c r="G2" s="5" t="s">
        <v>4</v>
      </c>
      <c r="H2" s="6" t="s">
        <v>345</v>
      </c>
      <c r="I2" s="6" t="s">
        <v>5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28</v>
      </c>
      <c r="P2" s="6">
        <v>0</v>
      </c>
      <c r="Q2" s="6">
        <v>28</v>
      </c>
      <c r="R2" s="6">
        <v>0</v>
      </c>
      <c r="S2" s="6">
        <v>0</v>
      </c>
      <c r="T2" s="6">
        <v>0</v>
      </c>
      <c r="U2" s="6">
        <v>28</v>
      </c>
      <c r="V2" s="6">
        <v>0</v>
      </c>
      <c r="W2" s="6">
        <v>0</v>
      </c>
      <c r="X2" s="6">
        <v>28</v>
      </c>
      <c r="Y2" s="6">
        <v>27</v>
      </c>
      <c r="Z2" s="23">
        <v>96.428571428571402</v>
      </c>
    </row>
    <row r="3" spans="1:26" ht="45" x14ac:dyDescent="0.25">
      <c r="A3" s="4">
        <v>4</v>
      </c>
      <c r="B3" s="4" t="s">
        <v>425</v>
      </c>
      <c r="C3" s="5" t="s">
        <v>74</v>
      </c>
      <c r="D3" s="6" t="s">
        <v>70</v>
      </c>
      <c r="E3" s="5" t="s">
        <v>75</v>
      </c>
      <c r="F3" s="5" t="s">
        <v>3</v>
      </c>
      <c r="G3" s="5" t="s">
        <v>72</v>
      </c>
      <c r="H3" s="6" t="s">
        <v>344</v>
      </c>
      <c r="I3" s="6" t="s">
        <v>5</v>
      </c>
      <c r="J3" s="6">
        <v>21</v>
      </c>
      <c r="K3" s="6">
        <v>7</v>
      </c>
      <c r="L3" s="6">
        <v>0</v>
      </c>
      <c r="M3" s="6">
        <v>0</v>
      </c>
      <c r="N3" s="6">
        <v>0</v>
      </c>
      <c r="O3" s="6">
        <v>10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31</v>
      </c>
      <c r="V3" s="6">
        <v>0</v>
      </c>
      <c r="W3" s="6">
        <v>0</v>
      </c>
      <c r="X3" s="6">
        <v>31</v>
      </c>
      <c r="Y3" s="6">
        <v>3</v>
      </c>
      <c r="Z3" s="23">
        <v>9.67741935483871</v>
      </c>
    </row>
    <row r="4" spans="1:26" ht="30" x14ac:dyDescent="0.25">
      <c r="A4" s="4">
        <v>4</v>
      </c>
      <c r="B4" s="4" t="s">
        <v>424</v>
      </c>
      <c r="C4" s="5" t="s">
        <v>90</v>
      </c>
      <c r="D4" s="6" t="s">
        <v>1</v>
      </c>
      <c r="E4" s="5" t="s">
        <v>91</v>
      </c>
      <c r="F4" s="5" t="s">
        <v>8</v>
      </c>
      <c r="G4" s="5" t="s">
        <v>4</v>
      </c>
      <c r="H4" s="6" t="s">
        <v>345</v>
      </c>
      <c r="I4" s="6" t="s">
        <v>5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24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24</v>
      </c>
      <c r="V4" s="6">
        <v>0</v>
      </c>
      <c r="W4" s="6">
        <v>0</v>
      </c>
      <c r="X4" s="6">
        <v>24</v>
      </c>
      <c r="Y4" s="6">
        <v>20</v>
      </c>
      <c r="Z4" s="23">
        <v>83.3333333333333</v>
      </c>
    </row>
    <row r="5" spans="1:26" ht="45" x14ac:dyDescent="0.25">
      <c r="A5" s="4">
        <v>4</v>
      </c>
      <c r="B5" s="4" t="s">
        <v>424</v>
      </c>
      <c r="C5" s="5" t="s">
        <v>90</v>
      </c>
      <c r="D5" s="6" t="s">
        <v>1</v>
      </c>
      <c r="E5" s="5" t="s">
        <v>122</v>
      </c>
      <c r="F5" s="5" t="s">
        <v>71</v>
      </c>
      <c r="G5" s="5" t="s">
        <v>4</v>
      </c>
      <c r="H5" s="6" t="s">
        <v>345</v>
      </c>
      <c r="I5" s="6" t="s">
        <v>9</v>
      </c>
      <c r="J5" s="6">
        <v>9</v>
      </c>
      <c r="K5" s="6">
        <v>3</v>
      </c>
      <c r="L5" s="6">
        <v>0</v>
      </c>
      <c r="M5" s="6">
        <v>9</v>
      </c>
      <c r="N5" s="6">
        <v>0</v>
      </c>
      <c r="O5" s="6">
        <v>12</v>
      </c>
      <c r="P5" s="6">
        <v>0</v>
      </c>
      <c r="Q5" s="6">
        <v>12</v>
      </c>
      <c r="R5" s="6">
        <v>0</v>
      </c>
      <c r="S5" s="6">
        <v>0</v>
      </c>
      <c r="T5" s="6">
        <v>0</v>
      </c>
      <c r="U5" s="6">
        <v>21</v>
      </c>
      <c r="V5" s="6">
        <v>0</v>
      </c>
      <c r="W5" s="6">
        <v>0</v>
      </c>
      <c r="X5" s="6">
        <v>21</v>
      </c>
      <c r="Y5" s="6">
        <v>21</v>
      </c>
      <c r="Z5" s="23">
        <v>100</v>
      </c>
    </row>
    <row r="6" spans="1:26" ht="30" x14ac:dyDescent="0.25">
      <c r="A6" s="4">
        <v>4</v>
      </c>
      <c r="B6" s="4" t="s">
        <v>424</v>
      </c>
      <c r="C6" s="5" t="s">
        <v>90</v>
      </c>
      <c r="D6" s="6" t="s">
        <v>1</v>
      </c>
      <c r="E6" s="5" t="s">
        <v>129</v>
      </c>
      <c r="F6" s="5" t="s">
        <v>8</v>
      </c>
      <c r="G6" s="5" t="s">
        <v>4</v>
      </c>
      <c r="H6" s="6" t="s">
        <v>345</v>
      </c>
      <c r="I6" s="6" t="s">
        <v>5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24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24</v>
      </c>
      <c r="V6" s="6">
        <v>0</v>
      </c>
      <c r="W6" s="6">
        <v>0</v>
      </c>
      <c r="X6" s="6">
        <v>24</v>
      </c>
      <c r="Y6" s="6">
        <v>20</v>
      </c>
      <c r="Z6" s="23">
        <v>83.3333333333333</v>
      </c>
    </row>
    <row r="7" spans="1:26" ht="30" x14ac:dyDescent="0.25">
      <c r="A7" s="4">
        <v>4</v>
      </c>
      <c r="B7" s="4" t="s">
        <v>424</v>
      </c>
      <c r="C7" s="5" t="s">
        <v>90</v>
      </c>
      <c r="D7" s="6" t="s">
        <v>1</v>
      </c>
      <c r="E7" s="5" t="s">
        <v>147</v>
      </c>
      <c r="F7" s="5" t="s">
        <v>8</v>
      </c>
      <c r="G7" s="5" t="s">
        <v>4</v>
      </c>
      <c r="H7" s="6" t="s">
        <v>345</v>
      </c>
      <c r="I7" s="6" t="s">
        <v>5</v>
      </c>
      <c r="J7" s="6">
        <v>35</v>
      </c>
      <c r="K7" s="6">
        <v>11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35</v>
      </c>
      <c r="V7" s="6">
        <v>0</v>
      </c>
      <c r="W7" s="6">
        <v>0</v>
      </c>
      <c r="X7" s="6">
        <v>35</v>
      </c>
      <c r="Y7" s="6">
        <v>28</v>
      </c>
      <c r="Z7" s="23">
        <v>80</v>
      </c>
    </row>
    <row r="8" spans="1:26" ht="45" x14ac:dyDescent="0.25">
      <c r="A8" s="4">
        <v>4</v>
      </c>
      <c r="B8" s="4" t="s">
        <v>424</v>
      </c>
      <c r="C8" s="5" t="s">
        <v>90</v>
      </c>
      <c r="D8" s="6" t="s">
        <v>1</v>
      </c>
      <c r="E8" s="5" t="s">
        <v>190</v>
      </c>
      <c r="F8" s="5" t="s">
        <v>71</v>
      </c>
      <c r="G8" s="5" t="s">
        <v>4</v>
      </c>
      <c r="H8" s="6" t="s">
        <v>345</v>
      </c>
      <c r="I8" s="6" t="s">
        <v>9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9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9</v>
      </c>
      <c r="V8" s="6">
        <v>0</v>
      </c>
      <c r="W8" s="6">
        <v>0</v>
      </c>
      <c r="X8" s="6">
        <v>9</v>
      </c>
      <c r="Y8" s="6">
        <v>9</v>
      </c>
      <c r="Z8" s="23">
        <v>100</v>
      </c>
    </row>
    <row r="9" spans="1:26" ht="30" x14ac:dyDescent="0.25">
      <c r="A9" s="4">
        <v>4</v>
      </c>
      <c r="B9" s="4" t="s">
        <v>424</v>
      </c>
      <c r="C9" s="5" t="s">
        <v>220</v>
      </c>
      <c r="D9" s="6" t="s">
        <v>1</v>
      </c>
      <c r="E9" s="5" t="s">
        <v>220</v>
      </c>
      <c r="F9" s="5" t="s">
        <v>8</v>
      </c>
      <c r="G9" s="5" t="s">
        <v>4</v>
      </c>
      <c r="H9" s="6" t="s">
        <v>345</v>
      </c>
      <c r="I9" s="6" t="s">
        <v>5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43</v>
      </c>
      <c r="P9" s="6">
        <v>0</v>
      </c>
      <c r="Q9" s="6">
        <v>43</v>
      </c>
      <c r="R9" s="6">
        <v>0</v>
      </c>
      <c r="S9" s="6">
        <v>0</v>
      </c>
      <c r="T9" s="6">
        <v>0</v>
      </c>
      <c r="U9" s="6">
        <v>43</v>
      </c>
      <c r="V9" s="6">
        <v>0</v>
      </c>
      <c r="W9" s="6">
        <v>0</v>
      </c>
      <c r="X9" s="6">
        <v>43</v>
      </c>
      <c r="Y9" s="6">
        <v>43</v>
      </c>
      <c r="Z9" s="23">
        <v>100</v>
      </c>
    </row>
    <row r="10" spans="1:26" ht="30" x14ac:dyDescent="0.25">
      <c r="A10" s="4">
        <v>4</v>
      </c>
      <c r="B10" s="4" t="s">
        <v>425</v>
      </c>
      <c r="C10" s="5" t="s">
        <v>426</v>
      </c>
      <c r="D10" s="6" t="s">
        <v>70</v>
      </c>
      <c r="E10" s="5" t="s">
        <v>427</v>
      </c>
      <c r="F10" s="5" t="s">
        <v>3</v>
      </c>
      <c r="G10" s="5" t="s">
        <v>72</v>
      </c>
      <c r="H10" s="6" t="s">
        <v>344</v>
      </c>
      <c r="I10" s="6" t="s">
        <v>5</v>
      </c>
      <c r="J10" s="6">
        <v>12</v>
      </c>
      <c r="K10" s="6">
        <v>6</v>
      </c>
      <c r="L10" s="6">
        <v>0</v>
      </c>
      <c r="M10" s="6">
        <v>0</v>
      </c>
      <c r="N10" s="6">
        <v>0</v>
      </c>
      <c r="O10" s="6">
        <v>5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17</v>
      </c>
      <c r="V10" s="6">
        <v>0</v>
      </c>
      <c r="W10" s="6">
        <v>0</v>
      </c>
      <c r="X10" s="6">
        <v>17</v>
      </c>
      <c r="Y10" s="6">
        <v>18</v>
      </c>
      <c r="Z10" s="23">
        <v>105.88235294117599</v>
      </c>
    </row>
    <row r="11" spans="1:26" ht="45" x14ac:dyDescent="0.25">
      <c r="A11" s="4">
        <v>4</v>
      </c>
      <c r="B11" s="4" t="s">
        <v>424</v>
      </c>
      <c r="C11" s="5" t="s">
        <v>90</v>
      </c>
      <c r="D11" s="6" t="s">
        <v>1</v>
      </c>
      <c r="E11" s="5" t="s">
        <v>222</v>
      </c>
      <c r="F11" s="5" t="s">
        <v>71</v>
      </c>
      <c r="G11" s="5" t="s">
        <v>4</v>
      </c>
      <c r="H11" s="6" t="s">
        <v>345</v>
      </c>
      <c r="I11" s="6" t="s">
        <v>9</v>
      </c>
      <c r="J11" s="6">
        <v>43</v>
      </c>
      <c r="K11" s="6">
        <v>13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43</v>
      </c>
      <c r="V11" s="6">
        <v>0</v>
      </c>
      <c r="W11" s="6">
        <v>0</v>
      </c>
      <c r="X11" s="6">
        <v>43</v>
      </c>
      <c r="Y11" s="6">
        <v>43</v>
      </c>
      <c r="Z11" s="23">
        <v>100</v>
      </c>
    </row>
    <row r="12" spans="1:26" ht="30" x14ac:dyDescent="0.25">
      <c r="A12" s="4">
        <v>4</v>
      </c>
      <c r="B12" s="4" t="s">
        <v>424</v>
      </c>
      <c r="C12" s="5" t="s">
        <v>90</v>
      </c>
      <c r="D12" s="6" t="s">
        <v>1</v>
      </c>
      <c r="E12" s="5" t="s">
        <v>226</v>
      </c>
      <c r="F12" s="5" t="s">
        <v>8</v>
      </c>
      <c r="G12" s="5" t="s">
        <v>4</v>
      </c>
      <c r="H12" s="6" t="s">
        <v>345</v>
      </c>
      <c r="I12" s="6" t="s">
        <v>5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40</v>
      </c>
      <c r="P12" s="6">
        <v>40</v>
      </c>
      <c r="Q12" s="6">
        <v>0</v>
      </c>
      <c r="R12" s="6">
        <v>0</v>
      </c>
      <c r="S12" s="6">
        <v>0</v>
      </c>
      <c r="T12" s="6">
        <v>0</v>
      </c>
      <c r="U12" s="6">
        <v>40</v>
      </c>
      <c r="V12" s="6">
        <v>0</v>
      </c>
      <c r="W12" s="6">
        <v>0</v>
      </c>
      <c r="X12" s="6">
        <v>40</v>
      </c>
      <c r="Y12" s="6">
        <v>43</v>
      </c>
      <c r="Z12" s="23">
        <v>107.5</v>
      </c>
    </row>
    <row r="13" spans="1:26" ht="30" x14ac:dyDescent="0.25">
      <c r="A13" s="4">
        <v>4</v>
      </c>
      <c r="B13" s="4" t="s">
        <v>424</v>
      </c>
      <c r="C13" s="5" t="s">
        <v>90</v>
      </c>
      <c r="D13" s="6" t="s">
        <v>1</v>
      </c>
      <c r="E13" s="5" t="s">
        <v>227</v>
      </c>
      <c r="F13" s="5" t="s">
        <v>3</v>
      </c>
      <c r="G13" s="5" t="s">
        <v>4</v>
      </c>
      <c r="H13" s="6" t="s">
        <v>345</v>
      </c>
      <c r="I13" s="6" t="s">
        <v>5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13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13</v>
      </c>
      <c r="V13" s="6">
        <v>0</v>
      </c>
      <c r="W13" s="6">
        <v>0</v>
      </c>
      <c r="X13" s="6">
        <v>13</v>
      </c>
      <c r="Y13" s="6">
        <v>7</v>
      </c>
      <c r="Z13" s="23">
        <v>53.846153846153797</v>
      </c>
    </row>
    <row r="14" spans="1:26" ht="30" x14ac:dyDescent="0.25">
      <c r="A14" s="4">
        <v>4</v>
      </c>
      <c r="B14" s="4" t="s">
        <v>424</v>
      </c>
      <c r="C14" s="5" t="s">
        <v>90</v>
      </c>
      <c r="D14" s="6" t="s">
        <v>1</v>
      </c>
      <c r="E14" s="5" t="s">
        <v>228</v>
      </c>
      <c r="F14" s="5" t="s">
        <v>3</v>
      </c>
      <c r="G14" s="5" t="s">
        <v>4</v>
      </c>
      <c r="H14" s="6" t="s">
        <v>345</v>
      </c>
      <c r="I14" s="6" t="s">
        <v>5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4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4</v>
      </c>
      <c r="V14" s="6">
        <v>0</v>
      </c>
      <c r="W14" s="6">
        <v>0</v>
      </c>
      <c r="X14" s="6">
        <v>4</v>
      </c>
      <c r="Y14" s="6">
        <v>2</v>
      </c>
      <c r="Z14" s="23">
        <v>50</v>
      </c>
    </row>
    <row r="15" spans="1:26" ht="30" x14ac:dyDescent="0.25">
      <c r="A15" s="4">
        <v>4</v>
      </c>
      <c r="B15" s="4" t="s">
        <v>424</v>
      </c>
      <c r="C15" s="5" t="s">
        <v>90</v>
      </c>
      <c r="D15" s="6" t="s">
        <v>1</v>
      </c>
      <c r="E15" s="5" t="s">
        <v>229</v>
      </c>
      <c r="F15" s="5" t="s">
        <v>3</v>
      </c>
      <c r="G15" s="5" t="s">
        <v>4</v>
      </c>
      <c r="H15" s="6" t="s">
        <v>345</v>
      </c>
      <c r="I15" s="6" t="s">
        <v>5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18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18</v>
      </c>
      <c r="V15" s="6">
        <v>0</v>
      </c>
      <c r="W15" s="6">
        <v>0</v>
      </c>
      <c r="X15" s="6">
        <v>18</v>
      </c>
      <c r="Y15" s="6">
        <v>22</v>
      </c>
      <c r="Z15" s="23">
        <v>122.222222222222</v>
      </c>
    </row>
    <row r="16" spans="1:26" ht="45" x14ac:dyDescent="0.25">
      <c r="A16" s="4">
        <v>4</v>
      </c>
      <c r="B16" s="4" t="s">
        <v>424</v>
      </c>
      <c r="C16" s="5" t="s">
        <v>90</v>
      </c>
      <c r="D16" s="6" t="s">
        <v>1</v>
      </c>
      <c r="E16" s="5" t="s">
        <v>235</v>
      </c>
      <c r="F16" s="5" t="s">
        <v>71</v>
      </c>
      <c r="G16" s="5" t="s">
        <v>4</v>
      </c>
      <c r="H16" s="6" t="s">
        <v>345</v>
      </c>
      <c r="I16" s="6" t="s">
        <v>9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4</v>
      </c>
      <c r="P16" s="6">
        <v>0</v>
      </c>
      <c r="Q16" s="6">
        <v>4</v>
      </c>
      <c r="R16" s="6">
        <v>0</v>
      </c>
      <c r="S16" s="6">
        <v>0</v>
      </c>
      <c r="T16" s="6">
        <v>0</v>
      </c>
      <c r="U16" s="6">
        <v>4</v>
      </c>
      <c r="V16" s="6">
        <v>0</v>
      </c>
      <c r="W16" s="6">
        <v>0</v>
      </c>
      <c r="X16" s="6">
        <v>4</v>
      </c>
      <c r="Y16" s="6">
        <v>4</v>
      </c>
      <c r="Z16" s="23">
        <v>100</v>
      </c>
    </row>
    <row r="17" spans="1:26" ht="45" x14ac:dyDescent="0.25">
      <c r="A17" s="4">
        <v>4</v>
      </c>
      <c r="B17" s="4" t="s">
        <v>424</v>
      </c>
      <c r="C17" s="5" t="s">
        <v>272</v>
      </c>
      <c r="D17" s="6" t="s">
        <v>1</v>
      </c>
      <c r="E17" s="5" t="s">
        <v>273</v>
      </c>
      <c r="F17" s="5" t="s">
        <v>71</v>
      </c>
      <c r="G17" s="5" t="s">
        <v>73</v>
      </c>
      <c r="H17" s="6" t="s">
        <v>344</v>
      </c>
      <c r="I17" s="6" t="s">
        <v>9</v>
      </c>
      <c r="J17" s="6">
        <v>6</v>
      </c>
      <c r="K17" s="6">
        <v>2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6</v>
      </c>
      <c r="V17" s="6">
        <v>0</v>
      </c>
      <c r="W17" s="6">
        <v>0</v>
      </c>
      <c r="X17" s="6">
        <v>6</v>
      </c>
      <c r="Y17" s="6">
        <v>6</v>
      </c>
      <c r="Z17" s="23">
        <v>100</v>
      </c>
    </row>
    <row r="18" spans="1:26" ht="45" x14ac:dyDescent="0.25">
      <c r="A18" s="4">
        <v>4</v>
      </c>
      <c r="B18" s="4" t="s">
        <v>428</v>
      </c>
      <c r="C18" s="5" t="s">
        <v>274</v>
      </c>
      <c r="D18" s="6" t="s">
        <v>70</v>
      </c>
      <c r="E18" s="5" t="s">
        <v>275</v>
      </c>
      <c r="F18" s="5" t="s">
        <v>71</v>
      </c>
      <c r="G18" s="5" t="s">
        <v>73</v>
      </c>
      <c r="H18" s="6" t="s">
        <v>345</v>
      </c>
      <c r="I18" s="6" t="s">
        <v>9</v>
      </c>
      <c r="J18" s="6">
        <v>20</v>
      </c>
      <c r="K18" s="6">
        <v>7</v>
      </c>
      <c r="L18" s="6">
        <v>0</v>
      </c>
      <c r="M18" s="6">
        <v>10</v>
      </c>
      <c r="N18" s="6">
        <v>0</v>
      </c>
      <c r="O18" s="6">
        <v>1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21</v>
      </c>
      <c r="V18" s="6">
        <v>0</v>
      </c>
      <c r="W18" s="6">
        <v>0</v>
      </c>
      <c r="X18" s="6">
        <v>21</v>
      </c>
      <c r="Y18" s="6">
        <v>21</v>
      </c>
      <c r="Z18" s="23">
        <v>100</v>
      </c>
    </row>
    <row r="19" spans="1:26" ht="45" x14ac:dyDescent="0.25">
      <c r="A19" s="4">
        <v>4</v>
      </c>
      <c r="B19" s="4" t="s">
        <v>424</v>
      </c>
      <c r="C19" s="5" t="s">
        <v>90</v>
      </c>
      <c r="D19" s="6" t="s">
        <v>1</v>
      </c>
      <c r="E19" s="5" t="s">
        <v>276</v>
      </c>
      <c r="F19" s="5" t="s">
        <v>71</v>
      </c>
      <c r="G19" s="5" t="s">
        <v>4</v>
      </c>
      <c r="H19" s="6" t="s">
        <v>345</v>
      </c>
      <c r="I19" s="6" t="s">
        <v>9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8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8</v>
      </c>
      <c r="V19" s="6">
        <v>0</v>
      </c>
      <c r="W19" s="6">
        <v>0</v>
      </c>
      <c r="X19" s="6">
        <v>8</v>
      </c>
      <c r="Y19" s="6">
        <v>8</v>
      </c>
      <c r="Z19" s="23">
        <v>100</v>
      </c>
    </row>
    <row r="20" spans="1:26" ht="45" x14ac:dyDescent="0.25">
      <c r="A20" s="4">
        <v>4</v>
      </c>
      <c r="B20" s="4" t="s">
        <v>424</v>
      </c>
      <c r="C20" s="5" t="s">
        <v>90</v>
      </c>
      <c r="D20" s="6" t="s">
        <v>1</v>
      </c>
      <c r="E20" s="5" t="s">
        <v>302</v>
      </c>
      <c r="F20" s="5" t="s">
        <v>71</v>
      </c>
      <c r="G20" s="5" t="s">
        <v>4</v>
      </c>
      <c r="H20" s="6" t="s">
        <v>345</v>
      </c>
      <c r="I20" s="6" t="s">
        <v>9</v>
      </c>
      <c r="J20" s="6">
        <v>2</v>
      </c>
      <c r="K20" s="6">
        <v>1</v>
      </c>
      <c r="L20" s="6">
        <v>0</v>
      </c>
      <c r="M20" s="6">
        <v>0</v>
      </c>
      <c r="N20" s="6">
        <v>0</v>
      </c>
      <c r="O20" s="6">
        <v>2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4</v>
      </c>
      <c r="V20" s="6">
        <v>0</v>
      </c>
      <c r="W20" s="6">
        <v>0</v>
      </c>
      <c r="X20" s="6">
        <v>4</v>
      </c>
      <c r="Y20" s="6">
        <v>4</v>
      </c>
      <c r="Z20" s="23">
        <v>100</v>
      </c>
    </row>
    <row r="21" spans="1:26" ht="30" x14ac:dyDescent="0.25">
      <c r="A21" s="4">
        <v>4</v>
      </c>
      <c r="B21" s="4" t="s">
        <v>424</v>
      </c>
      <c r="C21" s="5" t="s">
        <v>306</v>
      </c>
      <c r="D21" s="6" t="s">
        <v>1</v>
      </c>
      <c r="E21" s="5" t="s">
        <v>307</v>
      </c>
      <c r="F21" s="5" t="s">
        <v>3</v>
      </c>
      <c r="G21" s="5" t="s">
        <v>72</v>
      </c>
      <c r="H21" s="6" t="s">
        <v>345</v>
      </c>
      <c r="I21" s="6" t="s">
        <v>5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88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88</v>
      </c>
      <c r="V21" s="6">
        <v>0</v>
      </c>
      <c r="W21" s="6">
        <v>0</v>
      </c>
      <c r="X21" s="6">
        <v>88</v>
      </c>
      <c r="Y21" s="6">
        <v>77</v>
      </c>
      <c r="Z21" s="23">
        <v>87.5</v>
      </c>
    </row>
    <row r="22" spans="1:26" ht="30" x14ac:dyDescent="0.25">
      <c r="A22" s="4">
        <v>4</v>
      </c>
      <c r="B22" s="4" t="s">
        <v>424</v>
      </c>
      <c r="C22" s="5" t="s">
        <v>310</v>
      </c>
      <c r="D22" s="6" t="s">
        <v>1</v>
      </c>
      <c r="E22" s="5" t="s">
        <v>311</v>
      </c>
      <c r="F22" s="5" t="s">
        <v>3</v>
      </c>
      <c r="G22" s="5" t="s">
        <v>4</v>
      </c>
      <c r="H22" s="6" t="s">
        <v>345</v>
      </c>
      <c r="I22" s="6" t="s">
        <v>5</v>
      </c>
      <c r="J22" s="6">
        <v>3</v>
      </c>
      <c r="K22" s="6">
        <v>1</v>
      </c>
      <c r="L22" s="6">
        <v>0</v>
      </c>
      <c r="M22" s="6">
        <v>0</v>
      </c>
      <c r="N22" s="6">
        <v>0</v>
      </c>
      <c r="O22" s="6"/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3</v>
      </c>
      <c r="V22" s="6">
        <v>0</v>
      </c>
      <c r="W22" s="6">
        <v>0</v>
      </c>
      <c r="X22" s="6">
        <v>3</v>
      </c>
      <c r="Y22" s="6">
        <v>3</v>
      </c>
      <c r="Z22" s="23">
        <v>100</v>
      </c>
    </row>
    <row r="23" spans="1:26" x14ac:dyDescent="0.25">
      <c r="A23" s="4">
        <v>4</v>
      </c>
      <c r="B23" s="4" t="s">
        <v>425</v>
      </c>
      <c r="C23" s="5" t="s">
        <v>306</v>
      </c>
      <c r="D23" s="6" t="s">
        <v>1</v>
      </c>
      <c r="E23" s="5" t="s">
        <v>334</v>
      </c>
      <c r="F23" s="5" t="s">
        <v>16</v>
      </c>
      <c r="G23" s="5" t="s">
        <v>72</v>
      </c>
      <c r="H23" s="6" t="s">
        <v>345</v>
      </c>
      <c r="I23" s="6" t="s">
        <v>5</v>
      </c>
      <c r="J23" s="6">
        <v>5</v>
      </c>
      <c r="K23" s="6">
        <v>1</v>
      </c>
      <c r="L23" s="6">
        <v>0</v>
      </c>
      <c r="M23" s="6">
        <v>0</v>
      </c>
      <c r="N23" s="6">
        <v>0</v>
      </c>
      <c r="O23" s="6">
        <v>4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9</v>
      </c>
      <c r="V23" s="6">
        <v>0</v>
      </c>
      <c r="W23" s="6">
        <v>0</v>
      </c>
      <c r="X23" s="6">
        <v>9</v>
      </c>
      <c r="Y23" s="6">
        <v>9</v>
      </c>
      <c r="Z23" s="23">
        <v>100</v>
      </c>
    </row>
    <row r="24" spans="1:26" ht="45" x14ac:dyDescent="0.25">
      <c r="A24" s="4">
        <v>4</v>
      </c>
      <c r="B24" s="4" t="s">
        <v>424</v>
      </c>
      <c r="C24" s="5" t="s">
        <v>340</v>
      </c>
      <c r="D24" s="6" t="s">
        <v>70</v>
      </c>
      <c r="E24" s="5" t="s">
        <v>341</v>
      </c>
      <c r="F24" s="5" t="s">
        <v>3</v>
      </c>
      <c r="G24" s="5" t="s">
        <v>73</v>
      </c>
      <c r="H24" s="6" t="s">
        <v>344</v>
      </c>
      <c r="I24" s="6" t="s">
        <v>5</v>
      </c>
      <c r="J24" s="6">
        <v>17</v>
      </c>
      <c r="K24" s="6">
        <v>8</v>
      </c>
      <c r="L24" s="6">
        <v>0</v>
      </c>
      <c r="M24" s="6">
        <v>0</v>
      </c>
      <c r="N24" s="6">
        <v>0</v>
      </c>
      <c r="O24" s="6">
        <v>13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30</v>
      </c>
      <c r="V24" s="6">
        <v>0</v>
      </c>
      <c r="W24" s="6">
        <v>0</v>
      </c>
      <c r="X24" s="6">
        <v>30</v>
      </c>
      <c r="Y24" s="6">
        <v>20</v>
      </c>
      <c r="Z24" s="23">
        <v>66.6666666666666</v>
      </c>
    </row>
    <row r="25" spans="1:26" ht="75" x14ac:dyDescent="0.25">
      <c r="A25" s="31"/>
      <c r="B25" s="31"/>
      <c r="C25" s="31"/>
      <c r="D25" s="31"/>
      <c r="E25" s="31"/>
      <c r="F25" s="31"/>
      <c r="G25" s="31"/>
      <c r="H25" s="31"/>
      <c r="I25" s="32"/>
      <c r="J25" s="1" t="s">
        <v>355</v>
      </c>
      <c r="K25" s="1" t="s">
        <v>356</v>
      </c>
      <c r="L25" s="1" t="s">
        <v>357</v>
      </c>
      <c r="M25" s="1" t="s">
        <v>358</v>
      </c>
      <c r="N25" s="1" t="s">
        <v>362</v>
      </c>
      <c r="O25" s="1" t="s">
        <v>359</v>
      </c>
      <c r="P25" s="1" t="s">
        <v>360</v>
      </c>
      <c r="Q25" s="1" t="s">
        <v>361</v>
      </c>
      <c r="R25" s="1" t="s">
        <v>363</v>
      </c>
      <c r="S25" s="1" t="s">
        <v>364</v>
      </c>
      <c r="T25" s="1" t="s">
        <v>365</v>
      </c>
      <c r="U25" s="1" t="s">
        <v>366</v>
      </c>
      <c r="V25" s="1" t="s">
        <v>367</v>
      </c>
      <c r="W25" s="1" t="s">
        <v>368</v>
      </c>
      <c r="X25" s="1" t="s">
        <v>369</v>
      </c>
      <c r="Y25" s="1" t="s">
        <v>370</v>
      </c>
      <c r="Z25" s="2" t="s">
        <v>371</v>
      </c>
    </row>
    <row r="26" spans="1:26" ht="24" x14ac:dyDescent="0.25">
      <c r="A26" s="34" t="s">
        <v>374</v>
      </c>
      <c r="B26" s="35"/>
      <c r="C26" s="35"/>
      <c r="D26" s="35"/>
      <c r="E26" s="35"/>
      <c r="F26" s="35"/>
      <c r="G26" s="35"/>
      <c r="H26" s="35"/>
      <c r="I26" s="36"/>
      <c r="J26" s="18">
        <f>SUM(J2:J24)</f>
        <v>173</v>
      </c>
      <c r="K26" s="18">
        <f t="shared" ref="K26:Y26" si="0">SUM(K2:K24)</f>
        <v>60</v>
      </c>
      <c r="L26" s="18">
        <f t="shared" si="0"/>
        <v>0</v>
      </c>
      <c r="M26" s="18">
        <f t="shared" si="0"/>
        <v>19</v>
      </c>
      <c r="N26" s="18">
        <f t="shared" si="0"/>
        <v>0</v>
      </c>
      <c r="O26" s="18">
        <f t="shared" si="0"/>
        <v>350</v>
      </c>
      <c r="P26" s="18">
        <f t="shared" si="0"/>
        <v>40</v>
      </c>
      <c r="Q26" s="18">
        <f t="shared" si="0"/>
        <v>87</v>
      </c>
      <c r="R26" s="18">
        <f t="shared" si="0"/>
        <v>0</v>
      </c>
      <c r="S26" s="18">
        <f t="shared" si="0"/>
        <v>0</v>
      </c>
      <c r="T26" s="18">
        <f t="shared" si="0"/>
        <v>0</v>
      </c>
      <c r="U26" s="18">
        <f t="shared" si="0"/>
        <v>523</v>
      </c>
      <c r="V26" s="18">
        <f t="shared" si="0"/>
        <v>0</v>
      </c>
      <c r="W26" s="18">
        <f t="shared" si="0"/>
        <v>0</v>
      </c>
      <c r="X26" s="18">
        <f t="shared" si="0"/>
        <v>523</v>
      </c>
      <c r="Y26" s="18">
        <f t="shared" si="0"/>
        <v>458</v>
      </c>
      <c r="Z26" s="25">
        <f>Y26/U26</f>
        <v>0.875717017208413</v>
      </c>
    </row>
    <row r="27" spans="1:26" ht="24" x14ac:dyDescent="0.25">
      <c r="A27" s="34" t="s">
        <v>377</v>
      </c>
      <c r="B27" s="35"/>
      <c r="C27" s="35"/>
      <c r="D27" s="35"/>
      <c r="E27" s="35"/>
      <c r="F27" s="35"/>
      <c r="G27" s="35"/>
      <c r="H27" s="35"/>
      <c r="I27" s="36"/>
      <c r="J27" s="16">
        <f>SUM(J3,J10,J13:J15,J21:J22,J24)</f>
        <v>53</v>
      </c>
      <c r="K27" s="16">
        <f t="shared" ref="K27:Y27" si="1">SUM(K3,K10,K13:K15,K21:K22,K24)</f>
        <v>22</v>
      </c>
      <c r="L27" s="16">
        <f t="shared" si="1"/>
        <v>0</v>
      </c>
      <c r="M27" s="16">
        <f t="shared" si="1"/>
        <v>0</v>
      </c>
      <c r="N27" s="16">
        <f t="shared" si="1"/>
        <v>0</v>
      </c>
      <c r="O27" s="16">
        <f t="shared" si="1"/>
        <v>151</v>
      </c>
      <c r="P27" s="16">
        <f t="shared" si="1"/>
        <v>0</v>
      </c>
      <c r="Q27" s="16">
        <f t="shared" si="1"/>
        <v>0</v>
      </c>
      <c r="R27" s="16">
        <f t="shared" si="1"/>
        <v>0</v>
      </c>
      <c r="S27" s="16">
        <f t="shared" si="1"/>
        <v>0</v>
      </c>
      <c r="T27" s="16">
        <f t="shared" si="1"/>
        <v>0</v>
      </c>
      <c r="U27" s="16">
        <f t="shared" si="1"/>
        <v>204</v>
      </c>
      <c r="V27" s="16">
        <f t="shared" si="1"/>
        <v>0</v>
      </c>
      <c r="W27" s="16">
        <f t="shared" si="1"/>
        <v>0</v>
      </c>
      <c r="X27" s="16">
        <f t="shared" si="1"/>
        <v>204</v>
      </c>
      <c r="Y27" s="16">
        <f t="shared" si="1"/>
        <v>152</v>
      </c>
      <c r="Z27" s="29">
        <f t="shared" ref="Z27:Z33" si="2">Y27/U27</f>
        <v>0.74509803921568629</v>
      </c>
    </row>
    <row r="28" spans="1:26" ht="24" x14ac:dyDescent="0.25">
      <c r="A28" s="34" t="s">
        <v>378</v>
      </c>
      <c r="B28" s="35"/>
      <c r="C28" s="35"/>
      <c r="D28" s="35"/>
      <c r="E28" s="35"/>
      <c r="F28" s="35"/>
      <c r="G28" s="35"/>
      <c r="H28" s="35"/>
      <c r="I28" s="36"/>
      <c r="J28" s="16">
        <f>J23</f>
        <v>5</v>
      </c>
      <c r="K28" s="16">
        <f t="shared" ref="K28:Y28" si="3">K23</f>
        <v>1</v>
      </c>
      <c r="L28" s="16">
        <f t="shared" si="3"/>
        <v>0</v>
      </c>
      <c r="M28" s="16">
        <f t="shared" si="3"/>
        <v>0</v>
      </c>
      <c r="N28" s="16">
        <f t="shared" si="3"/>
        <v>0</v>
      </c>
      <c r="O28" s="16">
        <f t="shared" si="3"/>
        <v>4</v>
      </c>
      <c r="P28" s="16">
        <f t="shared" si="3"/>
        <v>0</v>
      </c>
      <c r="Q28" s="16">
        <f t="shared" si="3"/>
        <v>0</v>
      </c>
      <c r="R28" s="16">
        <f t="shared" si="3"/>
        <v>0</v>
      </c>
      <c r="S28" s="16">
        <f t="shared" si="3"/>
        <v>0</v>
      </c>
      <c r="T28" s="16">
        <f t="shared" si="3"/>
        <v>0</v>
      </c>
      <c r="U28" s="16">
        <f t="shared" si="3"/>
        <v>9</v>
      </c>
      <c r="V28" s="16">
        <f t="shared" si="3"/>
        <v>0</v>
      </c>
      <c r="W28" s="16">
        <f t="shared" si="3"/>
        <v>0</v>
      </c>
      <c r="X28" s="16">
        <f t="shared" si="3"/>
        <v>9</v>
      </c>
      <c r="Y28" s="16">
        <f t="shared" si="3"/>
        <v>9</v>
      </c>
      <c r="Z28" s="26">
        <f t="shared" si="2"/>
        <v>1</v>
      </c>
    </row>
    <row r="29" spans="1:26" ht="24" x14ac:dyDescent="0.25">
      <c r="A29" s="34" t="s">
        <v>379</v>
      </c>
      <c r="B29" s="35"/>
      <c r="C29" s="35"/>
      <c r="D29" s="35"/>
      <c r="E29" s="35"/>
      <c r="F29" s="35"/>
      <c r="G29" s="35"/>
      <c r="H29" s="35"/>
      <c r="I29" s="36"/>
      <c r="J29" s="16">
        <f>SUM(J2,J4,J6:J7,J9,J12)</f>
        <v>35</v>
      </c>
      <c r="K29" s="16">
        <f t="shared" ref="K29:Y29" si="4">SUM(K2,K4,K6:K7,K9,K12)</f>
        <v>11</v>
      </c>
      <c r="L29" s="16">
        <f t="shared" si="4"/>
        <v>0</v>
      </c>
      <c r="M29" s="16">
        <f t="shared" si="4"/>
        <v>0</v>
      </c>
      <c r="N29" s="16">
        <f t="shared" si="4"/>
        <v>0</v>
      </c>
      <c r="O29" s="16">
        <f t="shared" si="4"/>
        <v>159</v>
      </c>
      <c r="P29" s="16">
        <f t="shared" si="4"/>
        <v>40</v>
      </c>
      <c r="Q29" s="16">
        <f t="shared" si="4"/>
        <v>71</v>
      </c>
      <c r="R29" s="16">
        <f t="shared" si="4"/>
        <v>0</v>
      </c>
      <c r="S29" s="16">
        <f t="shared" si="4"/>
        <v>0</v>
      </c>
      <c r="T29" s="16">
        <f t="shared" si="4"/>
        <v>0</v>
      </c>
      <c r="U29" s="16">
        <f t="shared" si="4"/>
        <v>194</v>
      </c>
      <c r="V29" s="16">
        <f t="shared" si="4"/>
        <v>0</v>
      </c>
      <c r="W29" s="16">
        <f t="shared" si="4"/>
        <v>0</v>
      </c>
      <c r="X29" s="16">
        <f t="shared" si="4"/>
        <v>194</v>
      </c>
      <c r="Y29" s="16">
        <f t="shared" si="4"/>
        <v>181</v>
      </c>
      <c r="Z29" s="26">
        <f t="shared" si="2"/>
        <v>0.9329896907216495</v>
      </c>
    </row>
    <row r="30" spans="1:26" ht="24" x14ac:dyDescent="0.25">
      <c r="A30" s="34" t="s">
        <v>380</v>
      </c>
      <c r="B30" s="35"/>
      <c r="C30" s="35"/>
      <c r="D30" s="35"/>
      <c r="E30" s="35"/>
      <c r="F30" s="35"/>
      <c r="G30" s="35"/>
      <c r="H30" s="35"/>
      <c r="I30" s="36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26">
        <v>0</v>
      </c>
    </row>
    <row r="31" spans="1:26" ht="24" x14ac:dyDescent="0.25">
      <c r="A31" s="34" t="s">
        <v>381</v>
      </c>
      <c r="B31" s="35"/>
      <c r="C31" s="35"/>
      <c r="D31" s="35"/>
      <c r="E31" s="35"/>
      <c r="F31" s="35"/>
      <c r="G31" s="35"/>
      <c r="H31" s="35"/>
      <c r="I31" s="36"/>
      <c r="J31" s="16">
        <f>SUM(J5,J8,J11,J16:J20)</f>
        <v>80</v>
      </c>
      <c r="K31" s="16">
        <f t="shared" ref="K31:Y31" si="5">SUM(K5,K8,K11,K16:K20)</f>
        <v>26</v>
      </c>
      <c r="L31" s="16">
        <f t="shared" si="5"/>
        <v>0</v>
      </c>
      <c r="M31" s="16">
        <f t="shared" si="5"/>
        <v>19</v>
      </c>
      <c r="N31" s="16">
        <f t="shared" si="5"/>
        <v>0</v>
      </c>
      <c r="O31" s="16">
        <f t="shared" si="5"/>
        <v>36</v>
      </c>
      <c r="P31" s="16">
        <f t="shared" si="5"/>
        <v>0</v>
      </c>
      <c r="Q31" s="16">
        <f t="shared" si="5"/>
        <v>16</v>
      </c>
      <c r="R31" s="16">
        <f t="shared" si="5"/>
        <v>0</v>
      </c>
      <c r="S31" s="16">
        <f t="shared" si="5"/>
        <v>0</v>
      </c>
      <c r="T31" s="16">
        <f t="shared" si="5"/>
        <v>0</v>
      </c>
      <c r="U31" s="16">
        <f t="shared" si="5"/>
        <v>116</v>
      </c>
      <c r="V31" s="16">
        <f t="shared" si="5"/>
        <v>0</v>
      </c>
      <c r="W31" s="16">
        <f t="shared" si="5"/>
        <v>0</v>
      </c>
      <c r="X31" s="16">
        <f t="shared" si="5"/>
        <v>116</v>
      </c>
      <c r="Y31" s="16">
        <f t="shared" si="5"/>
        <v>116</v>
      </c>
      <c r="Z31" s="26">
        <f t="shared" si="2"/>
        <v>1</v>
      </c>
    </row>
    <row r="32" spans="1:26" ht="24" x14ac:dyDescent="0.25">
      <c r="A32" s="34" t="s">
        <v>382</v>
      </c>
      <c r="B32" s="35"/>
      <c r="C32" s="35"/>
      <c r="D32" s="35"/>
      <c r="E32" s="35"/>
      <c r="F32" s="35"/>
      <c r="G32" s="35"/>
      <c r="H32" s="35"/>
      <c r="I32" s="36"/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26">
        <v>0</v>
      </c>
    </row>
    <row r="33" spans="1:26" ht="21" x14ac:dyDescent="0.25">
      <c r="A33" s="37" t="s">
        <v>376</v>
      </c>
      <c r="B33" s="38"/>
      <c r="C33" s="38"/>
      <c r="D33" s="38"/>
      <c r="E33" s="38"/>
      <c r="F33" s="38"/>
      <c r="G33" s="38"/>
      <c r="H33" s="38"/>
      <c r="I33" s="39"/>
      <c r="J33" s="19">
        <f>SUM(J3,J10,J18,J24)</f>
        <v>70</v>
      </c>
      <c r="K33" s="19">
        <f t="shared" ref="K33:Y33" si="6">SUM(K3,K10,K18,K24)</f>
        <v>28</v>
      </c>
      <c r="L33" s="19">
        <f t="shared" si="6"/>
        <v>0</v>
      </c>
      <c r="M33" s="19">
        <f t="shared" si="6"/>
        <v>10</v>
      </c>
      <c r="N33" s="19">
        <f t="shared" si="6"/>
        <v>0</v>
      </c>
      <c r="O33" s="19">
        <f t="shared" si="6"/>
        <v>29</v>
      </c>
      <c r="P33" s="19">
        <f t="shared" si="6"/>
        <v>0</v>
      </c>
      <c r="Q33" s="19">
        <f t="shared" si="6"/>
        <v>0</v>
      </c>
      <c r="R33" s="19">
        <f t="shared" si="6"/>
        <v>0</v>
      </c>
      <c r="S33" s="19">
        <f t="shared" si="6"/>
        <v>0</v>
      </c>
      <c r="T33" s="19">
        <f t="shared" si="6"/>
        <v>0</v>
      </c>
      <c r="U33" s="19">
        <f t="shared" si="6"/>
        <v>99</v>
      </c>
      <c r="V33" s="19">
        <f t="shared" si="6"/>
        <v>0</v>
      </c>
      <c r="W33" s="19">
        <f t="shared" si="6"/>
        <v>0</v>
      </c>
      <c r="X33" s="19">
        <f t="shared" si="6"/>
        <v>99</v>
      </c>
      <c r="Y33" s="19">
        <f t="shared" si="6"/>
        <v>62</v>
      </c>
      <c r="Z33" s="29">
        <f t="shared" si="2"/>
        <v>0.6262626262626263</v>
      </c>
    </row>
    <row r="34" spans="1:26" ht="21" x14ac:dyDescent="0.25">
      <c r="A34" s="37" t="s">
        <v>383</v>
      </c>
      <c r="B34" s="38"/>
      <c r="C34" s="38"/>
      <c r="D34" s="38"/>
      <c r="E34" s="38"/>
      <c r="F34" s="38"/>
      <c r="G34" s="38"/>
      <c r="H34" s="38"/>
      <c r="I34" s="39"/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26">
        <v>0</v>
      </c>
    </row>
  </sheetData>
  <mergeCells count="10">
    <mergeCell ref="A30:I30"/>
    <mergeCell ref="A31:I31"/>
    <mergeCell ref="A32:I32"/>
    <mergeCell ref="A33:I33"/>
    <mergeCell ref="A34:I34"/>
    <mergeCell ref="A26:I26"/>
    <mergeCell ref="A27:I27"/>
    <mergeCell ref="A28:I28"/>
    <mergeCell ref="A29:I29"/>
    <mergeCell ref="A25:I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FDA4-A765-4CCA-83B3-3C832E6C0293}">
  <sheetPr>
    <tabColor theme="9" tint="0.79998168889431442"/>
  </sheetPr>
  <dimension ref="A1:Z24"/>
  <sheetViews>
    <sheetView topLeftCell="M12" workbookViewId="0">
      <selection activeCell="Y26" sqref="Y26"/>
    </sheetView>
  </sheetViews>
  <sheetFormatPr defaultColWidth="9" defaultRowHeight="15" x14ac:dyDescent="0.25"/>
  <cols>
    <col min="1" max="2" width="9" style="11"/>
    <col min="3" max="3" width="28.140625" style="11" customWidth="1"/>
    <col min="4" max="4" width="19" style="11" customWidth="1"/>
    <col min="5" max="5" width="28" style="11" customWidth="1"/>
    <col min="6" max="6" width="17.42578125" style="11" customWidth="1"/>
    <col min="7" max="7" width="21.5703125" style="11" customWidth="1"/>
    <col min="8" max="8" width="15.140625" style="11" customWidth="1"/>
    <col min="9" max="9" width="19.5703125" style="11" customWidth="1"/>
    <col min="10" max="10" width="24.85546875" style="11" customWidth="1"/>
    <col min="11" max="11" width="23.5703125" style="11" customWidth="1"/>
    <col min="12" max="12" width="24.7109375" style="11" customWidth="1"/>
    <col min="13" max="13" width="26.42578125" style="11" customWidth="1"/>
    <col min="14" max="14" width="22.5703125" style="11" customWidth="1"/>
    <col min="15" max="15" width="24.42578125" style="11" customWidth="1"/>
    <col min="16" max="16" width="21.42578125" style="11" customWidth="1"/>
    <col min="17" max="17" width="19.28515625" style="11" customWidth="1"/>
    <col min="18" max="18" width="20.85546875" style="11" customWidth="1"/>
    <col min="19" max="19" width="22.42578125" style="11" customWidth="1"/>
    <col min="20" max="20" width="23.7109375" style="11" customWidth="1"/>
    <col min="21" max="21" width="14.7109375" style="11" customWidth="1"/>
    <col min="22" max="24" width="9" style="11"/>
    <col min="25" max="25" width="13.42578125" style="11" customWidth="1"/>
    <col min="26" max="26" width="17.140625" style="11" customWidth="1"/>
    <col min="27" max="16384" width="9" style="11"/>
  </cols>
  <sheetData>
    <row r="1" spans="1:26" ht="60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30" x14ac:dyDescent="0.25">
      <c r="A2" s="4">
        <v>5</v>
      </c>
      <c r="B2" s="4" t="s">
        <v>453</v>
      </c>
      <c r="C2" s="5" t="s">
        <v>38</v>
      </c>
      <c r="D2" s="6" t="s">
        <v>1</v>
      </c>
      <c r="E2" s="5" t="s">
        <v>39</v>
      </c>
      <c r="F2" s="5" t="s">
        <v>3</v>
      </c>
      <c r="G2" s="5" t="s">
        <v>4</v>
      </c>
      <c r="H2" s="6" t="s">
        <v>345</v>
      </c>
      <c r="I2" s="6" t="s">
        <v>5</v>
      </c>
      <c r="J2" s="6">
        <v>8</v>
      </c>
      <c r="K2" s="6">
        <v>4</v>
      </c>
      <c r="L2" s="6">
        <v>0</v>
      </c>
      <c r="M2" s="6">
        <v>1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8</v>
      </c>
      <c r="V2" s="6">
        <v>0</v>
      </c>
      <c r="W2" s="6">
        <v>0</v>
      </c>
      <c r="X2" s="6">
        <v>8</v>
      </c>
      <c r="Y2" s="6">
        <v>3</v>
      </c>
      <c r="Z2" s="23">
        <v>37.5</v>
      </c>
    </row>
    <row r="3" spans="1:26" ht="30" x14ac:dyDescent="0.25">
      <c r="A3" s="4">
        <v>5</v>
      </c>
      <c r="B3" s="4" t="s">
        <v>453</v>
      </c>
      <c r="C3" s="5" t="s">
        <v>38</v>
      </c>
      <c r="D3" s="6" t="s">
        <v>1</v>
      </c>
      <c r="E3" s="5" t="s">
        <v>42</v>
      </c>
      <c r="F3" s="5" t="s">
        <v>3</v>
      </c>
      <c r="G3" s="5" t="s">
        <v>4</v>
      </c>
      <c r="H3" s="6" t="s">
        <v>345</v>
      </c>
      <c r="I3" s="6" t="s">
        <v>5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20</v>
      </c>
      <c r="P3" s="6">
        <v>0</v>
      </c>
      <c r="Q3" s="6">
        <v>3</v>
      </c>
      <c r="R3" s="6">
        <v>0</v>
      </c>
      <c r="S3" s="6">
        <v>0</v>
      </c>
      <c r="T3" s="6">
        <v>0</v>
      </c>
      <c r="U3" s="6">
        <v>20</v>
      </c>
      <c r="V3" s="6">
        <v>0</v>
      </c>
      <c r="W3" s="6">
        <v>0</v>
      </c>
      <c r="X3" s="6">
        <v>20</v>
      </c>
      <c r="Y3" s="6">
        <v>5</v>
      </c>
      <c r="Z3" s="23">
        <v>25</v>
      </c>
    </row>
    <row r="4" spans="1:26" ht="30" x14ac:dyDescent="0.25">
      <c r="A4" s="4">
        <v>5</v>
      </c>
      <c r="B4" s="4" t="s">
        <v>453</v>
      </c>
      <c r="C4" s="5" t="s">
        <v>38</v>
      </c>
      <c r="D4" s="6" t="s">
        <v>1</v>
      </c>
      <c r="E4" s="5" t="s">
        <v>42</v>
      </c>
      <c r="F4" s="5" t="s">
        <v>3</v>
      </c>
      <c r="G4" s="5" t="s">
        <v>4</v>
      </c>
      <c r="H4" s="6" t="s">
        <v>345</v>
      </c>
      <c r="I4" s="6" t="s">
        <v>5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5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5</v>
      </c>
      <c r="V4" s="6">
        <v>0</v>
      </c>
      <c r="W4" s="6">
        <v>0</v>
      </c>
      <c r="X4" s="6">
        <v>5</v>
      </c>
      <c r="Y4" s="6">
        <v>0</v>
      </c>
      <c r="Z4" s="23">
        <v>0</v>
      </c>
    </row>
    <row r="5" spans="1:26" ht="30" x14ac:dyDescent="0.25">
      <c r="A5" s="4">
        <v>5</v>
      </c>
      <c r="B5" s="4" t="s">
        <v>454</v>
      </c>
      <c r="C5" s="5" t="s">
        <v>60</v>
      </c>
      <c r="D5" s="6" t="s">
        <v>1</v>
      </c>
      <c r="E5" s="5" t="s">
        <v>61</v>
      </c>
      <c r="F5" s="5" t="s">
        <v>3</v>
      </c>
      <c r="G5" s="5" t="s">
        <v>4</v>
      </c>
      <c r="H5" s="6" t="s">
        <v>345</v>
      </c>
      <c r="I5" s="6" t="s">
        <v>5</v>
      </c>
      <c r="J5" s="6">
        <v>10</v>
      </c>
      <c r="K5" s="6">
        <v>3</v>
      </c>
      <c r="L5" s="6">
        <v>0</v>
      </c>
      <c r="M5" s="6">
        <v>0</v>
      </c>
      <c r="N5" s="6">
        <v>0</v>
      </c>
      <c r="O5" s="6">
        <v>10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20</v>
      </c>
      <c r="V5" s="6">
        <v>0</v>
      </c>
      <c r="W5" s="6">
        <v>0</v>
      </c>
      <c r="X5" s="6">
        <v>20</v>
      </c>
      <c r="Y5" s="6">
        <v>14</v>
      </c>
      <c r="Z5" s="23">
        <v>70</v>
      </c>
    </row>
    <row r="6" spans="1:26" ht="30" x14ac:dyDescent="0.25">
      <c r="A6" s="4">
        <v>5</v>
      </c>
      <c r="B6" s="4" t="s">
        <v>453</v>
      </c>
      <c r="C6" s="5" t="s">
        <v>455</v>
      </c>
      <c r="D6" s="6" t="s">
        <v>70</v>
      </c>
      <c r="E6" s="5" t="s">
        <v>456</v>
      </c>
      <c r="F6" s="5" t="s">
        <v>3</v>
      </c>
      <c r="G6" s="5" t="s">
        <v>72</v>
      </c>
      <c r="H6" s="6" t="s">
        <v>344</v>
      </c>
      <c r="I6" s="6" t="s">
        <v>5</v>
      </c>
      <c r="J6" s="6">
        <v>16</v>
      </c>
      <c r="K6" s="6">
        <v>4</v>
      </c>
      <c r="L6" s="6">
        <v>0</v>
      </c>
      <c r="M6" s="6">
        <v>0</v>
      </c>
      <c r="N6" s="6">
        <v>0</v>
      </c>
      <c r="O6" s="6">
        <v>12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28</v>
      </c>
      <c r="V6" s="6">
        <v>0</v>
      </c>
      <c r="W6" s="6">
        <v>0</v>
      </c>
      <c r="X6" s="6">
        <v>28</v>
      </c>
      <c r="Y6" s="6">
        <v>19</v>
      </c>
      <c r="Z6" s="23">
        <v>67.857142857142804</v>
      </c>
    </row>
    <row r="7" spans="1:26" ht="45" x14ac:dyDescent="0.25">
      <c r="A7" s="4">
        <v>5</v>
      </c>
      <c r="B7" s="4" t="s">
        <v>453</v>
      </c>
      <c r="C7" s="5" t="s">
        <v>115</v>
      </c>
      <c r="D7" s="6" t="s">
        <v>1</v>
      </c>
      <c r="E7" s="5" t="s">
        <v>116</v>
      </c>
      <c r="F7" s="5" t="s">
        <v>8</v>
      </c>
      <c r="G7" s="5" t="s">
        <v>4</v>
      </c>
      <c r="H7" s="6" t="s">
        <v>345</v>
      </c>
      <c r="I7" s="6" t="s">
        <v>5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27</v>
      </c>
      <c r="P7" s="6">
        <v>0</v>
      </c>
      <c r="Q7" s="6">
        <v>27</v>
      </c>
      <c r="R7" s="6">
        <v>0</v>
      </c>
      <c r="S7" s="6">
        <v>0</v>
      </c>
      <c r="T7" s="6">
        <v>0</v>
      </c>
      <c r="U7" s="6">
        <v>27</v>
      </c>
      <c r="V7" s="6">
        <v>0</v>
      </c>
      <c r="W7" s="6">
        <v>0</v>
      </c>
      <c r="X7" s="6">
        <v>27</v>
      </c>
      <c r="Y7" s="6">
        <v>25</v>
      </c>
      <c r="Z7" s="23">
        <v>92.592592592592595</v>
      </c>
    </row>
    <row r="8" spans="1:26" ht="45" x14ac:dyDescent="0.25">
      <c r="A8" s="4">
        <v>5</v>
      </c>
      <c r="B8" s="4" t="s">
        <v>453</v>
      </c>
      <c r="C8" s="5" t="s">
        <v>218</v>
      </c>
      <c r="D8" s="6" t="s">
        <v>1</v>
      </c>
      <c r="E8" s="5" t="s">
        <v>219</v>
      </c>
      <c r="F8" s="5" t="s">
        <v>8</v>
      </c>
      <c r="G8" s="5" t="s">
        <v>4</v>
      </c>
      <c r="H8" s="6" t="s">
        <v>345</v>
      </c>
      <c r="I8" s="6" t="s">
        <v>5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11</v>
      </c>
      <c r="P8" s="6">
        <v>0</v>
      </c>
      <c r="Q8" s="6">
        <v>11</v>
      </c>
      <c r="R8" s="6">
        <v>0</v>
      </c>
      <c r="S8" s="6">
        <v>0</v>
      </c>
      <c r="T8" s="6">
        <v>0</v>
      </c>
      <c r="U8" s="6">
        <v>11</v>
      </c>
      <c r="V8" s="6">
        <v>0</v>
      </c>
      <c r="W8" s="6">
        <v>0</v>
      </c>
      <c r="X8" s="6">
        <v>11</v>
      </c>
      <c r="Y8" s="6">
        <v>11</v>
      </c>
      <c r="Z8" s="23">
        <v>100</v>
      </c>
    </row>
    <row r="9" spans="1:26" ht="30" x14ac:dyDescent="0.25">
      <c r="A9" s="4">
        <v>5</v>
      </c>
      <c r="B9" s="4" t="s">
        <v>453</v>
      </c>
      <c r="C9" s="5" t="s">
        <v>266</v>
      </c>
      <c r="D9" s="6" t="s">
        <v>1</v>
      </c>
      <c r="E9" s="5" t="s">
        <v>267</v>
      </c>
      <c r="F9" s="5" t="s">
        <v>3</v>
      </c>
      <c r="G9" s="5" t="s">
        <v>4</v>
      </c>
      <c r="H9" s="6" t="s">
        <v>345</v>
      </c>
      <c r="I9" s="6" t="s">
        <v>5</v>
      </c>
      <c r="J9" s="6">
        <v>30</v>
      </c>
      <c r="K9" s="6">
        <v>5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30</v>
      </c>
      <c r="V9" s="6">
        <v>0</v>
      </c>
      <c r="W9" s="6">
        <v>0</v>
      </c>
      <c r="X9" s="6">
        <v>30</v>
      </c>
      <c r="Y9" s="6">
        <v>6</v>
      </c>
      <c r="Z9" s="23">
        <v>20</v>
      </c>
    </row>
    <row r="10" spans="1:26" ht="60" x14ac:dyDescent="0.25">
      <c r="A10" s="4">
        <v>5</v>
      </c>
      <c r="B10" s="4" t="s">
        <v>463</v>
      </c>
      <c r="C10" s="5" t="s">
        <v>457</v>
      </c>
      <c r="D10" s="6" t="s">
        <v>1</v>
      </c>
      <c r="E10" s="5" t="s">
        <v>458</v>
      </c>
      <c r="F10" s="5" t="s">
        <v>71</v>
      </c>
      <c r="G10" s="5" t="s">
        <v>73</v>
      </c>
      <c r="H10" s="6" t="s">
        <v>344</v>
      </c>
      <c r="I10" s="6" t="s">
        <v>9</v>
      </c>
      <c r="J10" s="6">
        <v>30</v>
      </c>
      <c r="K10" s="6">
        <v>7</v>
      </c>
      <c r="L10" s="6">
        <v>0</v>
      </c>
      <c r="M10" s="6">
        <v>0</v>
      </c>
      <c r="N10" s="6">
        <v>0</v>
      </c>
      <c r="O10" s="6">
        <v>2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32</v>
      </c>
      <c r="V10" s="6">
        <v>0</v>
      </c>
      <c r="W10" s="6">
        <v>0</v>
      </c>
      <c r="X10" s="6">
        <v>32</v>
      </c>
      <c r="Y10" s="6">
        <v>32</v>
      </c>
      <c r="Z10" s="23">
        <v>100</v>
      </c>
    </row>
    <row r="11" spans="1:26" ht="45" x14ac:dyDescent="0.25">
      <c r="A11" s="4">
        <v>5</v>
      </c>
      <c r="B11" s="4" t="s">
        <v>453</v>
      </c>
      <c r="C11" s="5" t="s">
        <v>38</v>
      </c>
      <c r="D11" s="6" t="s">
        <v>1</v>
      </c>
      <c r="E11" s="5" t="s">
        <v>291</v>
      </c>
      <c r="F11" s="5" t="s">
        <v>8</v>
      </c>
      <c r="G11" s="5" t="s">
        <v>4</v>
      </c>
      <c r="H11" s="6" t="s">
        <v>345</v>
      </c>
      <c r="I11" s="6" t="s">
        <v>5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17</v>
      </c>
      <c r="P11" s="6">
        <v>17</v>
      </c>
      <c r="Q11" s="6">
        <v>0</v>
      </c>
      <c r="R11" s="6">
        <v>0</v>
      </c>
      <c r="S11" s="6">
        <v>0</v>
      </c>
      <c r="T11" s="6">
        <v>0</v>
      </c>
      <c r="U11" s="6">
        <v>17</v>
      </c>
      <c r="V11" s="6">
        <v>0</v>
      </c>
      <c r="W11" s="6">
        <v>0</v>
      </c>
      <c r="X11" s="6">
        <v>17</v>
      </c>
      <c r="Y11" s="6">
        <v>10</v>
      </c>
      <c r="Z11" s="23">
        <v>58.823529411764703</v>
      </c>
    </row>
    <row r="12" spans="1:26" ht="60" x14ac:dyDescent="0.25">
      <c r="A12" s="4">
        <v>5</v>
      </c>
      <c r="B12" s="4" t="s">
        <v>453</v>
      </c>
      <c r="C12" s="5" t="s">
        <v>455</v>
      </c>
      <c r="D12" s="6" t="s">
        <v>70</v>
      </c>
      <c r="E12" s="5" t="s">
        <v>459</v>
      </c>
      <c r="F12" s="5" t="s">
        <v>71</v>
      </c>
      <c r="G12" s="5" t="s">
        <v>73</v>
      </c>
      <c r="H12" s="6" t="s">
        <v>345</v>
      </c>
      <c r="I12" s="6" t="s">
        <v>9</v>
      </c>
      <c r="J12" s="6">
        <v>11</v>
      </c>
      <c r="K12" s="6">
        <v>4</v>
      </c>
      <c r="L12" s="6">
        <v>0</v>
      </c>
      <c r="M12" s="6">
        <v>0</v>
      </c>
      <c r="N12" s="6">
        <v>0</v>
      </c>
      <c r="O12" s="6">
        <v>1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12</v>
      </c>
      <c r="V12" s="6">
        <v>0</v>
      </c>
      <c r="W12" s="6">
        <v>0</v>
      </c>
      <c r="X12" s="6">
        <v>12</v>
      </c>
      <c r="Y12" s="6">
        <v>12</v>
      </c>
      <c r="Z12" s="23">
        <v>100</v>
      </c>
    </row>
    <row r="13" spans="1:26" ht="30" x14ac:dyDescent="0.25">
      <c r="A13" s="4">
        <v>5</v>
      </c>
      <c r="B13" s="4" t="s">
        <v>453</v>
      </c>
      <c r="C13" s="5" t="s">
        <v>461</v>
      </c>
      <c r="D13" s="6" t="s">
        <v>1</v>
      </c>
      <c r="E13" s="5" t="s">
        <v>460</v>
      </c>
      <c r="F13" s="5" t="s">
        <v>3</v>
      </c>
      <c r="G13" s="5" t="s">
        <v>72</v>
      </c>
      <c r="H13" s="6" t="s">
        <v>345</v>
      </c>
      <c r="I13" s="6" t="s">
        <v>5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66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66</v>
      </c>
      <c r="V13" s="6">
        <v>0</v>
      </c>
      <c r="W13" s="6">
        <v>0</v>
      </c>
      <c r="X13" s="6">
        <v>66</v>
      </c>
      <c r="Y13" s="6">
        <v>61</v>
      </c>
      <c r="Z13" s="23">
        <v>92.424242424242394</v>
      </c>
    </row>
    <row r="14" spans="1:26" ht="30" x14ac:dyDescent="0.25">
      <c r="A14" s="4">
        <v>5</v>
      </c>
      <c r="B14" s="4" t="s">
        <v>453</v>
      </c>
      <c r="C14" s="5" t="s">
        <v>461</v>
      </c>
      <c r="D14" s="6" t="s">
        <v>1</v>
      </c>
      <c r="E14" s="5" t="s">
        <v>462</v>
      </c>
      <c r="F14" s="5" t="s">
        <v>3</v>
      </c>
      <c r="G14" s="5" t="s">
        <v>72</v>
      </c>
      <c r="H14" s="6" t="s">
        <v>345</v>
      </c>
      <c r="I14" s="6" t="s">
        <v>5</v>
      </c>
      <c r="J14" s="6">
        <v>34</v>
      </c>
      <c r="K14" s="6">
        <v>9</v>
      </c>
      <c r="L14" s="6">
        <v>0</v>
      </c>
      <c r="M14" s="6">
        <v>0</v>
      </c>
      <c r="N14" s="6">
        <v>0</v>
      </c>
      <c r="O14" s="6">
        <v>20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54</v>
      </c>
      <c r="V14" s="6">
        <v>0</v>
      </c>
      <c r="W14" s="6">
        <v>0</v>
      </c>
      <c r="X14" s="6">
        <v>54</v>
      </c>
      <c r="Y14" s="6">
        <v>43</v>
      </c>
      <c r="Z14" s="23">
        <v>79.629629629629605</v>
      </c>
    </row>
    <row r="15" spans="1:26" ht="75" x14ac:dyDescent="0.25">
      <c r="A15" s="31"/>
      <c r="B15" s="31"/>
      <c r="C15" s="31"/>
      <c r="D15" s="31"/>
      <c r="E15" s="31"/>
      <c r="F15" s="31"/>
      <c r="G15" s="31"/>
      <c r="H15" s="31"/>
      <c r="I15" s="32"/>
      <c r="J15" s="1" t="s">
        <v>355</v>
      </c>
      <c r="K15" s="1" t="s">
        <v>356</v>
      </c>
      <c r="L15" s="1" t="s">
        <v>357</v>
      </c>
      <c r="M15" s="1" t="s">
        <v>358</v>
      </c>
      <c r="N15" s="1" t="s">
        <v>362</v>
      </c>
      <c r="O15" s="1" t="s">
        <v>359</v>
      </c>
      <c r="P15" s="1" t="s">
        <v>360</v>
      </c>
      <c r="Q15" s="1" t="s">
        <v>361</v>
      </c>
      <c r="R15" s="1" t="s">
        <v>363</v>
      </c>
      <c r="S15" s="1" t="s">
        <v>364</v>
      </c>
      <c r="T15" s="1" t="s">
        <v>365</v>
      </c>
      <c r="U15" s="1" t="s">
        <v>366</v>
      </c>
      <c r="V15" s="1" t="s">
        <v>367</v>
      </c>
      <c r="W15" s="1" t="s">
        <v>368</v>
      </c>
      <c r="X15" s="1" t="s">
        <v>369</v>
      </c>
      <c r="Y15" s="1" t="s">
        <v>370</v>
      </c>
      <c r="Z15" s="2" t="s">
        <v>371</v>
      </c>
    </row>
    <row r="16" spans="1:26" ht="24" x14ac:dyDescent="0.25">
      <c r="A16" s="34" t="s">
        <v>374</v>
      </c>
      <c r="B16" s="35"/>
      <c r="C16" s="35"/>
      <c r="D16" s="35"/>
      <c r="E16" s="35"/>
      <c r="F16" s="35"/>
      <c r="G16" s="35"/>
      <c r="H16" s="35"/>
      <c r="I16" s="36"/>
      <c r="J16" s="18">
        <f>SUM(J2:J14)</f>
        <v>139</v>
      </c>
      <c r="K16" s="18">
        <f t="shared" ref="K16:Y16" si="0">SUM(K2:K14)</f>
        <v>36</v>
      </c>
      <c r="L16" s="18">
        <f t="shared" si="0"/>
        <v>0</v>
      </c>
      <c r="M16" s="18">
        <f t="shared" si="0"/>
        <v>1</v>
      </c>
      <c r="N16" s="18">
        <f t="shared" si="0"/>
        <v>0</v>
      </c>
      <c r="O16" s="18">
        <f t="shared" si="0"/>
        <v>191</v>
      </c>
      <c r="P16" s="18">
        <f t="shared" si="0"/>
        <v>17</v>
      </c>
      <c r="Q16" s="18">
        <f t="shared" si="0"/>
        <v>41</v>
      </c>
      <c r="R16" s="18">
        <f t="shared" si="0"/>
        <v>0</v>
      </c>
      <c r="S16" s="18">
        <f t="shared" si="0"/>
        <v>0</v>
      </c>
      <c r="T16" s="18">
        <f t="shared" si="0"/>
        <v>0</v>
      </c>
      <c r="U16" s="18">
        <f t="shared" si="0"/>
        <v>330</v>
      </c>
      <c r="V16" s="18">
        <f t="shared" si="0"/>
        <v>0</v>
      </c>
      <c r="W16" s="18">
        <f t="shared" si="0"/>
        <v>0</v>
      </c>
      <c r="X16" s="18">
        <f t="shared" si="0"/>
        <v>330</v>
      </c>
      <c r="Y16" s="18">
        <f t="shared" si="0"/>
        <v>241</v>
      </c>
      <c r="Z16" s="28">
        <f>Y16/U16</f>
        <v>0.73030303030303034</v>
      </c>
    </row>
    <row r="17" spans="1:26" ht="24" x14ac:dyDescent="0.25">
      <c r="A17" s="34" t="s">
        <v>377</v>
      </c>
      <c r="B17" s="35"/>
      <c r="C17" s="35"/>
      <c r="D17" s="35"/>
      <c r="E17" s="35"/>
      <c r="F17" s="35"/>
      <c r="G17" s="35"/>
      <c r="H17" s="35"/>
      <c r="I17" s="36"/>
      <c r="J17" s="16">
        <f>SUM(J2:J6,J9,J13:J14)</f>
        <v>98</v>
      </c>
      <c r="K17" s="16">
        <f t="shared" ref="K17:Y17" si="1">SUM(K2:K6,K9,K13:K14)</f>
        <v>25</v>
      </c>
      <c r="L17" s="16">
        <f t="shared" si="1"/>
        <v>0</v>
      </c>
      <c r="M17" s="16">
        <f t="shared" si="1"/>
        <v>1</v>
      </c>
      <c r="N17" s="16">
        <f t="shared" si="1"/>
        <v>0</v>
      </c>
      <c r="O17" s="16">
        <f t="shared" si="1"/>
        <v>133</v>
      </c>
      <c r="P17" s="16">
        <f t="shared" si="1"/>
        <v>0</v>
      </c>
      <c r="Q17" s="16">
        <f t="shared" si="1"/>
        <v>3</v>
      </c>
      <c r="R17" s="16">
        <f t="shared" si="1"/>
        <v>0</v>
      </c>
      <c r="S17" s="16">
        <f t="shared" si="1"/>
        <v>0</v>
      </c>
      <c r="T17" s="16">
        <f t="shared" si="1"/>
        <v>0</v>
      </c>
      <c r="U17" s="16">
        <f t="shared" si="1"/>
        <v>231</v>
      </c>
      <c r="V17" s="16">
        <f t="shared" si="1"/>
        <v>0</v>
      </c>
      <c r="W17" s="16">
        <f t="shared" si="1"/>
        <v>0</v>
      </c>
      <c r="X17" s="16">
        <f t="shared" si="1"/>
        <v>231</v>
      </c>
      <c r="Y17" s="16">
        <f t="shared" si="1"/>
        <v>151</v>
      </c>
      <c r="Z17" s="29">
        <f t="shared" ref="Z17:Z23" si="2">Y17/U17</f>
        <v>0.65367965367965364</v>
      </c>
    </row>
    <row r="18" spans="1:26" ht="24" x14ac:dyDescent="0.25">
      <c r="A18" s="34" t="s">
        <v>378</v>
      </c>
      <c r="B18" s="35"/>
      <c r="C18" s="35"/>
      <c r="D18" s="35"/>
      <c r="E18" s="35"/>
      <c r="F18" s="35"/>
      <c r="G18" s="35"/>
      <c r="H18" s="35"/>
      <c r="I18" s="36"/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26">
        <v>0</v>
      </c>
    </row>
    <row r="19" spans="1:26" ht="24" x14ac:dyDescent="0.25">
      <c r="A19" s="34" t="s">
        <v>379</v>
      </c>
      <c r="B19" s="35"/>
      <c r="C19" s="35"/>
      <c r="D19" s="35"/>
      <c r="E19" s="35"/>
      <c r="F19" s="35"/>
      <c r="G19" s="35"/>
      <c r="H19" s="35"/>
      <c r="I19" s="36"/>
      <c r="J19" s="16">
        <f>SUM(J7:J8,J11)</f>
        <v>0</v>
      </c>
      <c r="K19" s="16">
        <f t="shared" ref="K19:Y19" si="3">SUM(K7:K8,K11)</f>
        <v>0</v>
      </c>
      <c r="L19" s="16">
        <f t="shared" si="3"/>
        <v>0</v>
      </c>
      <c r="M19" s="16">
        <f t="shared" si="3"/>
        <v>0</v>
      </c>
      <c r="N19" s="16">
        <f t="shared" si="3"/>
        <v>0</v>
      </c>
      <c r="O19" s="16">
        <f t="shared" si="3"/>
        <v>55</v>
      </c>
      <c r="P19" s="16">
        <f t="shared" si="3"/>
        <v>17</v>
      </c>
      <c r="Q19" s="16">
        <f t="shared" si="3"/>
        <v>38</v>
      </c>
      <c r="R19" s="16">
        <f t="shared" si="3"/>
        <v>0</v>
      </c>
      <c r="S19" s="16">
        <f t="shared" si="3"/>
        <v>0</v>
      </c>
      <c r="T19" s="16">
        <f t="shared" si="3"/>
        <v>0</v>
      </c>
      <c r="U19" s="16">
        <f t="shared" si="3"/>
        <v>55</v>
      </c>
      <c r="V19" s="16">
        <f t="shared" si="3"/>
        <v>0</v>
      </c>
      <c r="W19" s="16">
        <f t="shared" si="3"/>
        <v>0</v>
      </c>
      <c r="X19" s="16">
        <f t="shared" si="3"/>
        <v>55</v>
      </c>
      <c r="Y19" s="16">
        <f t="shared" si="3"/>
        <v>46</v>
      </c>
      <c r="Z19" s="26">
        <f t="shared" si="2"/>
        <v>0.83636363636363631</v>
      </c>
    </row>
    <row r="20" spans="1:26" ht="24" x14ac:dyDescent="0.25">
      <c r="A20" s="34" t="s">
        <v>380</v>
      </c>
      <c r="B20" s="35"/>
      <c r="C20" s="35"/>
      <c r="D20" s="35"/>
      <c r="E20" s="35"/>
      <c r="F20" s="35"/>
      <c r="G20" s="35"/>
      <c r="H20" s="35"/>
      <c r="I20" s="36"/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26">
        <v>0</v>
      </c>
    </row>
    <row r="21" spans="1:26" ht="24" x14ac:dyDescent="0.25">
      <c r="A21" s="34" t="s">
        <v>381</v>
      </c>
      <c r="B21" s="35"/>
      <c r="C21" s="35"/>
      <c r="D21" s="35"/>
      <c r="E21" s="35"/>
      <c r="F21" s="35"/>
      <c r="G21" s="35"/>
      <c r="H21" s="35"/>
      <c r="I21" s="36"/>
      <c r="J21" s="16">
        <f>SUM(J10,J12)</f>
        <v>41</v>
      </c>
      <c r="K21" s="16">
        <f t="shared" ref="K21:Y21" si="4">SUM(K10,K12)</f>
        <v>11</v>
      </c>
      <c r="L21" s="16">
        <f t="shared" si="4"/>
        <v>0</v>
      </c>
      <c r="M21" s="16">
        <f t="shared" si="4"/>
        <v>0</v>
      </c>
      <c r="N21" s="16">
        <f t="shared" si="4"/>
        <v>0</v>
      </c>
      <c r="O21" s="16">
        <f t="shared" si="4"/>
        <v>3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44</v>
      </c>
      <c r="V21" s="16">
        <f t="shared" si="4"/>
        <v>0</v>
      </c>
      <c r="W21" s="16">
        <f t="shared" si="4"/>
        <v>0</v>
      </c>
      <c r="X21" s="16">
        <f t="shared" si="4"/>
        <v>44</v>
      </c>
      <c r="Y21" s="16">
        <f t="shared" si="4"/>
        <v>44</v>
      </c>
      <c r="Z21" s="29">
        <f t="shared" si="2"/>
        <v>1</v>
      </c>
    </row>
    <row r="22" spans="1:26" ht="24" x14ac:dyDescent="0.25">
      <c r="A22" s="34" t="s">
        <v>382</v>
      </c>
      <c r="B22" s="35"/>
      <c r="C22" s="35"/>
      <c r="D22" s="35"/>
      <c r="E22" s="35"/>
      <c r="F22" s="35"/>
      <c r="G22" s="35"/>
      <c r="H22" s="35"/>
      <c r="I22" s="36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26">
        <v>0</v>
      </c>
    </row>
    <row r="23" spans="1:26" ht="21" x14ac:dyDescent="0.25">
      <c r="A23" s="37" t="s">
        <v>376</v>
      </c>
      <c r="B23" s="38"/>
      <c r="C23" s="38"/>
      <c r="D23" s="38"/>
      <c r="E23" s="38"/>
      <c r="F23" s="38"/>
      <c r="G23" s="38"/>
      <c r="H23" s="38"/>
      <c r="I23" s="39"/>
      <c r="J23" s="19">
        <f>SUM(J6,J12)</f>
        <v>27</v>
      </c>
      <c r="K23" s="19">
        <f t="shared" ref="K23:Y23" si="5">SUM(K6,K12)</f>
        <v>8</v>
      </c>
      <c r="L23" s="19">
        <f t="shared" si="5"/>
        <v>0</v>
      </c>
      <c r="M23" s="19">
        <f t="shared" si="5"/>
        <v>0</v>
      </c>
      <c r="N23" s="19">
        <f t="shared" si="5"/>
        <v>0</v>
      </c>
      <c r="O23" s="19">
        <f t="shared" si="5"/>
        <v>13</v>
      </c>
      <c r="P23" s="19">
        <f t="shared" si="5"/>
        <v>0</v>
      </c>
      <c r="Q23" s="19">
        <f t="shared" si="5"/>
        <v>0</v>
      </c>
      <c r="R23" s="19">
        <f t="shared" si="5"/>
        <v>0</v>
      </c>
      <c r="S23" s="19">
        <f t="shared" si="5"/>
        <v>0</v>
      </c>
      <c r="T23" s="19">
        <f t="shared" si="5"/>
        <v>0</v>
      </c>
      <c r="U23" s="19">
        <f t="shared" si="5"/>
        <v>40</v>
      </c>
      <c r="V23" s="19">
        <f t="shared" si="5"/>
        <v>0</v>
      </c>
      <c r="W23" s="19">
        <f t="shared" si="5"/>
        <v>0</v>
      </c>
      <c r="X23" s="19">
        <f t="shared" si="5"/>
        <v>40</v>
      </c>
      <c r="Y23" s="19">
        <f t="shared" si="5"/>
        <v>31</v>
      </c>
      <c r="Z23" s="29">
        <f t="shared" si="2"/>
        <v>0.77500000000000002</v>
      </c>
    </row>
    <row r="24" spans="1:26" ht="21" x14ac:dyDescent="0.25">
      <c r="A24" s="37" t="s">
        <v>383</v>
      </c>
      <c r="B24" s="38"/>
      <c r="C24" s="38"/>
      <c r="D24" s="38"/>
      <c r="E24" s="38"/>
      <c r="F24" s="38"/>
      <c r="G24" s="38"/>
      <c r="H24" s="38"/>
      <c r="I24" s="39"/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6">
        <v>0</v>
      </c>
    </row>
  </sheetData>
  <mergeCells count="10">
    <mergeCell ref="A15:I15"/>
    <mergeCell ref="A20:I20"/>
    <mergeCell ref="A21:I21"/>
    <mergeCell ref="A22:I22"/>
    <mergeCell ref="A23:I23"/>
    <mergeCell ref="A24:I24"/>
    <mergeCell ref="A16:I16"/>
    <mergeCell ref="A17:I17"/>
    <mergeCell ref="A18:I18"/>
    <mergeCell ref="A19:I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EA5F-548B-4A22-B5F2-7E77179CF21E}">
  <sheetPr>
    <tabColor theme="9" tint="0.79998168889431442"/>
  </sheetPr>
  <dimension ref="A1:Z37"/>
  <sheetViews>
    <sheetView topLeftCell="L22" workbookViewId="0">
      <selection activeCell="J36" sqref="J36:Y36"/>
    </sheetView>
  </sheetViews>
  <sheetFormatPr defaultColWidth="9" defaultRowHeight="15" x14ac:dyDescent="0.25"/>
  <cols>
    <col min="1" max="2" width="11.42578125" style="11" customWidth="1"/>
    <col min="3" max="3" width="25.140625" style="11" customWidth="1"/>
    <col min="4" max="4" width="14.7109375" style="11" customWidth="1"/>
    <col min="5" max="5" width="28.85546875" style="11" customWidth="1"/>
    <col min="6" max="6" width="24.5703125" style="11" customWidth="1"/>
    <col min="7" max="7" width="21" style="11" customWidth="1"/>
    <col min="8" max="8" width="20.28515625" style="11" customWidth="1"/>
    <col min="9" max="9" width="21.42578125" style="11" customWidth="1"/>
    <col min="10" max="10" width="26" style="11" customWidth="1"/>
    <col min="11" max="11" width="23.42578125" style="11" bestFit="1" customWidth="1"/>
    <col min="12" max="12" width="23.28515625" style="11" bestFit="1" customWidth="1"/>
    <col min="13" max="13" width="25.7109375" style="11" bestFit="1" customWidth="1"/>
    <col min="14" max="14" width="23.42578125" style="11" bestFit="1" customWidth="1"/>
    <col min="15" max="18" width="18.7109375" style="11" bestFit="1" customWidth="1"/>
    <col min="19" max="19" width="20.42578125" style="11" bestFit="1" customWidth="1"/>
    <col min="20" max="20" width="21.5703125" style="11" customWidth="1"/>
    <col min="21" max="21" width="13.140625" style="11" bestFit="1" customWidth="1"/>
    <col min="22" max="22" width="9" style="11" customWidth="1"/>
    <col min="23" max="24" width="9" style="11"/>
    <col min="25" max="25" width="14.140625" style="11" customWidth="1"/>
    <col min="26" max="26" width="14.7109375" style="11" customWidth="1"/>
    <col min="27" max="16384" width="9" style="11"/>
  </cols>
  <sheetData>
    <row r="1" spans="1:26" ht="75" x14ac:dyDescent="0.25">
      <c r="A1" s="1" t="s">
        <v>347</v>
      </c>
      <c r="B1" s="1" t="s">
        <v>375</v>
      </c>
      <c r="C1" s="1" t="s">
        <v>348</v>
      </c>
      <c r="D1" s="1" t="s">
        <v>349</v>
      </c>
      <c r="E1" s="1" t="s">
        <v>350</v>
      </c>
      <c r="F1" s="1" t="s">
        <v>351</v>
      </c>
      <c r="G1" s="1" t="s">
        <v>352</v>
      </c>
      <c r="H1" s="1" t="s">
        <v>353</v>
      </c>
      <c r="I1" s="1" t="s">
        <v>354</v>
      </c>
      <c r="J1" s="1" t="s">
        <v>355</v>
      </c>
      <c r="K1" s="1" t="s">
        <v>356</v>
      </c>
      <c r="L1" s="1" t="s">
        <v>357</v>
      </c>
      <c r="M1" s="1" t="s">
        <v>358</v>
      </c>
      <c r="N1" s="1" t="s">
        <v>362</v>
      </c>
      <c r="O1" s="1" t="s">
        <v>359</v>
      </c>
      <c r="P1" s="1" t="s">
        <v>360</v>
      </c>
      <c r="Q1" s="1" t="s">
        <v>361</v>
      </c>
      <c r="R1" s="1" t="s">
        <v>363</v>
      </c>
      <c r="S1" s="1" t="s">
        <v>364</v>
      </c>
      <c r="T1" s="1" t="s">
        <v>365</v>
      </c>
      <c r="U1" s="1" t="s">
        <v>366</v>
      </c>
      <c r="V1" s="1" t="s">
        <v>367</v>
      </c>
      <c r="W1" s="1" t="s">
        <v>368</v>
      </c>
      <c r="X1" s="1" t="s">
        <v>369</v>
      </c>
      <c r="Y1" s="1" t="s">
        <v>370</v>
      </c>
      <c r="Z1" s="2" t="s">
        <v>371</v>
      </c>
    </row>
    <row r="2" spans="1:26" ht="30" x14ac:dyDescent="0.25">
      <c r="A2" s="4">
        <v>6</v>
      </c>
      <c r="B2" s="4" t="s">
        <v>464</v>
      </c>
      <c r="C2" s="5" t="s">
        <v>19</v>
      </c>
      <c r="D2" s="6" t="s">
        <v>1</v>
      </c>
      <c r="E2" s="5" t="s">
        <v>20</v>
      </c>
      <c r="F2" s="5" t="s">
        <v>3</v>
      </c>
      <c r="G2" s="5" t="s">
        <v>4</v>
      </c>
      <c r="H2" s="6" t="s">
        <v>345</v>
      </c>
      <c r="I2" s="6" t="s">
        <v>5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54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54</v>
      </c>
      <c r="V2" s="6">
        <v>0</v>
      </c>
      <c r="W2" s="6">
        <v>0</v>
      </c>
      <c r="X2" s="6">
        <v>54</v>
      </c>
      <c r="Y2" s="6">
        <v>50</v>
      </c>
      <c r="Z2" s="23">
        <v>92.592592592592595</v>
      </c>
    </row>
    <row r="3" spans="1:26" ht="45" x14ac:dyDescent="0.25">
      <c r="A3" s="4">
        <v>6</v>
      </c>
      <c r="B3" s="4" t="s">
        <v>464</v>
      </c>
      <c r="C3" s="5" t="s">
        <v>289</v>
      </c>
      <c r="D3" s="6" t="s">
        <v>70</v>
      </c>
      <c r="E3" s="5" t="s">
        <v>465</v>
      </c>
      <c r="F3" s="5" t="s">
        <v>71</v>
      </c>
      <c r="G3" s="5" t="s">
        <v>72</v>
      </c>
      <c r="H3" s="6" t="s">
        <v>344</v>
      </c>
      <c r="I3" s="6" t="s">
        <v>9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9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9</v>
      </c>
      <c r="V3" s="6">
        <v>0</v>
      </c>
      <c r="W3" s="6">
        <v>0</v>
      </c>
      <c r="X3" s="6">
        <v>9</v>
      </c>
      <c r="Y3" s="6">
        <v>9</v>
      </c>
      <c r="Z3" s="23">
        <v>100</v>
      </c>
    </row>
    <row r="4" spans="1:26" ht="30" x14ac:dyDescent="0.25">
      <c r="A4" s="4">
        <v>6</v>
      </c>
      <c r="B4" s="4" t="s">
        <v>464</v>
      </c>
      <c r="C4" s="5" t="s">
        <v>289</v>
      </c>
      <c r="D4" s="6" t="s">
        <v>70</v>
      </c>
      <c r="E4" s="5" t="s">
        <v>466</v>
      </c>
      <c r="F4" s="5" t="s">
        <v>3</v>
      </c>
      <c r="G4" s="5" t="s">
        <v>72</v>
      </c>
      <c r="H4" s="6" t="s">
        <v>344</v>
      </c>
      <c r="I4" s="6" t="s">
        <v>5</v>
      </c>
      <c r="J4" s="6">
        <v>15</v>
      </c>
      <c r="K4" s="6">
        <v>6</v>
      </c>
      <c r="L4" s="6">
        <v>0</v>
      </c>
      <c r="M4" s="6">
        <v>0</v>
      </c>
      <c r="N4" s="6">
        <v>0</v>
      </c>
      <c r="O4" s="6">
        <v>10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25</v>
      </c>
      <c r="V4" s="6">
        <v>0</v>
      </c>
      <c r="W4" s="6">
        <v>0</v>
      </c>
      <c r="X4" s="6">
        <v>25</v>
      </c>
      <c r="Y4" s="6">
        <v>17</v>
      </c>
      <c r="Z4" s="23">
        <v>68</v>
      </c>
    </row>
    <row r="5" spans="1:26" ht="30" x14ac:dyDescent="0.25">
      <c r="A5" s="4">
        <v>6</v>
      </c>
      <c r="B5" s="4" t="s">
        <v>463</v>
      </c>
      <c r="C5" s="5" t="s">
        <v>475</v>
      </c>
      <c r="D5" s="6" t="s">
        <v>1</v>
      </c>
      <c r="E5" s="5" t="s">
        <v>474</v>
      </c>
      <c r="F5" s="5" t="s">
        <v>3</v>
      </c>
      <c r="G5" s="5" t="s">
        <v>72</v>
      </c>
      <c r="H5" s="6" t="s">
        <v>345</v>
      </c>
      <c r="I5" s="6" t="s">
        <v>5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17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17</v>
      </c>
      <c r="V5" s="6">
        <v>0</v>
      </c>
      <c r="W5" s="6">
        <v>0</v>
      </c>
      <c r="X5" s="6">
        <v>17</v>
      </c>
      <c r="Y5" s="6">
        <v>17</v>
      </c>
      <c r="Z5" s="23">
        <v>100</v>
      </c>
    </row>
    <row r="6" spans="1:26" ht="30" x14ac:dyDescent="0.25">
      <c r="A6" s="4">
        <v>6</v>
      </c>
      <c r="B6" s="4" t="s">
        <v>464</v>
      </c>
      <c r="C6" s="5" t="s">
        <v>79</v>
      </c>
      <c r="D6" s="6" t="s">
        <v>1</v>
      </c>
      <c r="E6" s="5" t="s">
        <v>80</v>
      </c>
      <c r="F6" s="5" t="s">
        <v>8</v>
      </c>
      <c r="G6" s="5" t="s">
        <v>4</v>
      </c>
      <c r="H6" s="6" t="s">
        <v>345</v>
      </c>
      <c r="I6" s="6" t="s">
        <v>5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10</v>
      </c>
      <c r="P6" s="6">
        <v>10</v>
      </c>
      <c r="Q6" s="6">
        <v>0</v>
      </c>
      <c r="R6" s="6">
        <v>0</v>
      </c>
      <c r="S6" s="6">
        <v>0</v>
      </c>
      <c r="T6" s="6">
        <v>0</v>
      </c>
      <c r="U6" s="6">
        <v>10</v>
      </c>
      <c r="V6" s="6">
        <v>0</v>
      </c>
      <c r="W6" s="6">
        <v>0</v>
      </c>
      <c r="X6" s="6">
        <v>10</v>
      </c>
      <c r="Y6" s="6">
        <v>8</v>
      </c>
      <c r="Z6" s="23">
        <v>80</v>
      </c>
    </row>
    <row r="7" spans="1:26" ht="30" x14ac:dyDescent="0.25">
      <c r="A7" s="4">
        <v>6</v>
      </c>
      <c r="B7" s="4" t="s">
        <v>464</v>
      </c>
      <c r="C7" s="5" t="s">
        <v>79</v>
      </c>
      <c r="D7" s="6" t="s">
        <v>1</v>
      </c>
      <c r="E7" s="5" t="s">
        <v>82</v>
      </c>
      <c r="F7" s="5" t="s">
        <v>8</v>
      </c>
      <c r="G7" s="5" t="s">
        <v>4</v>
      </c>
      <c r="H7" s="6" t="s">
        <v>345</v>
      </c>
      <c r="I7" s="6" t="s">
        <v>9</v>
      </c>
      <c r="J7" s="6">
        <v>4</v>
      </c>
      <c r="K7" s="6">
        <v>2</v>
      </c>
      <c r="L7" s="6">
        <v>0</v>
      </c>
      <c r="M7" s="6">
        <v>0</v>
      </c>
      <c r="N7" s="6">
        <v>0</v>
      </c>
      <c r="O7" s="6">
        <v>30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34</v>
      </c>
      <c r="V7" s="6">
        <v>0</v>
      </c>
      <c r="W7" s="6">
        <v>0</v>
      </c>
      <c r="X7" s="6">
        <v>34</v>
      </c>
      <c r="Y7" s="6">
        <v>40</v>
      </c>
      <c r="Z7" s="23">
        <v>117.64705882352899</v>
      </c>
    </row>
    <row r="8" spans="1:26" ht="30" x14ac:dyDescent="0.25">
      <c r="A8" s="4">
        <v>6</v>
      </c>
      <c r="B8" s="4" t="s">
        <v>464</v>
      </c>
      <c r="C8" s="5" t="s">
        <v>79</v>
      </c>
      <c r="D8" s="6" t="s">
        <v>1</v>
      </c>
      <c r="E8" s="5" t="s">
        <v>102</v>
      </c>
      <c r="F8" s="5" t="s">
        <v>8</v>
      </c>
      <c r="G8" s="5" t="s">
        <v>4</v>
      </c>
      <c r="H8" s="6" t="s">
        <v>345</v>
      </c>
      <c r="I8" s="6" t="s">
        <v>9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10</v>
      </c>
      <c r="V8" s="6">
        <v>0</v>
      </c>
      <c r="W8" s="6">
        <v>0</v>
      </c>
      <c r="X8" s="6">
        <v>10</v>
      </c>
      <c r="Y8" s="6">
        <v>3</v>
      </c>
      <c r="Z8" s="23">
        <v>30</v>
      </c>
    </row>
    <row r="9" spans="1:26" ht="30" x14ac:dyDescent="0.25">
      <c r="A9" s="4">
        <v>6</v>
      </c>
      <c r="B9" s="4" t="s">
        <v>464</v>
      </c>
      <c r="C9" s="5" t="s">
        <v>105</v>
      </c>
      <c r="D9" s="6" t="s">
        <v>1</v>
      </c>
      <c r="E9" s="5" t="s">
        <v>106</v>
      </c>
      <c r="F9" s="5" t="s">
        <v>3</v>
      </c>
      <c r="G9" s="5" t="s">
        <v>4</v>
      </c>
      <c r="H9" s="6" t="s">
        <v>345</v>
      </c>
      <c r="I9" s="6" t="s">
        <v>5</v>
      </c>
      <c r="J9" s="6">
        <v>20</v>
      </c>
      <c r="K9" s="6">
        <v>10</v>
      </c>
      <c r="L9" s="6">
        <v>0</v>
      </c>
      <c r="M9" s="6">
        <v>10</v>
      </c>
      <c r="N9" s="6">
        <v>0</v>
      </c>
      <c r="O9" s="6">
        <v>44</v>
      </c>
      <c r="P9" s="6">
        <v>0</v>
      </c>
      <c r="Q9" s="6">
        <v>34</v>
      </c>
      <c r="R9" s="6">
        <v>0</v>
      </c>
      <c r="S9" s="6">
        <v>0</v>
      </c>
      <c r="T9" s="6">
        <v>0</v>
      </c>
      <c r="U9" s="6">
        <v>64</v>
      </c>
      <c r="V9" s="6">
        <v>0</v>
      </c>
      <c r="W9" s="6">
        <v>0</v>
      </c>
      <c r="X9" s="6">
        <v>64</v>
      </c>
      <c r="Y9" s="6">
        <v>29</v>
      </c>
      <c r="Z9" s="23">
        <v>45.3125</v>
      </c>
    </row>
    <row r="10" spans="1:26" ht="30" x14ac:dyDescent="0.25">
      <c r="A10" s="4">
        <v>6</v>
      </c>
      <c r="B10" s="4" t="s">
        <v>464</v>
      </c>
      <c r="C10" s="5" t="s">
        <v>79</v>
      </c>
      <c r="D10" s="6" t="s">
        <v>1</v>
      </c>
      <c r="E10" s="5" t="s">
        <v>136</v>
      </c>
      <c r="F10" s="5" t="s">
        <v>8</v>
      </c>
      <c r="G10" s="5" t="s">
        <v>4</v>
      </c>
      <c r="H10" s="6" t="s">
        <v>345</v>
      </c>
      <c r="I10" s="6" t="s">
        <v>5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40</v>
      </c>
      <c r="P10" s="6">
        <v>10</v>
      </c>
      <c r="Q10" s="6">
        <v>0</v>
      </c>
      <c r="R10" s="6">
        <v>0</v>
      </c>
      <c r="S10" s="6">
        <v>0</v>
      </c>
      <c r="T10" s="6">
        <v>0</v>
      </c>
      <c r="U10" s="6">
        <v>40</v>
      </c>
      <c r="V10" s="6">
        <v>0</v>
      </c>
      <c r="W10" s="6">
        <v>0</v>
      </c>
      <c r="X10" s="6">
        <v>40</v>
      </c>
      <c r="Y10" s="6">
        <v>38</v>
      </c>
      <c r="Z10" s="23">
        <v>95</v>
      </c>
    </row>
    <row r="11" spans="1:26" ht="30" x14ac:dyDescent="0.25">
      <c r="A11" s="4">
        <v>6</v>
      </c>
      <c r="B11" s="4" t="s">
        <v>463</v>
      </c>
      <c r="C11" s="5" t="s">
        <v>180</v>
      </c>
      <c r="D11" s="6" t="s">
        <v>1</v>
      </c>
      <c r="E11" s="5" t="s">
        <v>181</v>
      </c>
      <c r="F11" s="5" t="s">
        <v>8</v>
      </c>
      <c r="G11" s="5" t="s">
        <v>4</v>
      </c>
      <c r="H11" s="6" t="s">
        <v>345</v>
      </c>
      <c r="I11" s="6" t="s">
        <v>5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50</v>
      </c>
      <c r="P11" s="6">
        <v>0</v>
      </c>
      <c r="Q11" s="6">
        <v>50</v>
      </c>
      <c r="R11" s="6">
        <v>0</v>
      </c>
      <c r="S11" s="6">
        <v>0</v>
      </c>
      <c r="T11" s="6">
        <v>0</v>
      </c>
      <c r="U11" s="6">
        <v>50</v>
      </c>
      <c r="V11" s="6">
        <v>0</v>
      </c>
      <c r="W11" s="6">
        <v>0</v>
      </c>
      <c r="X11" s="6">
        <v>50</v>
      </c>
      <c r="Y11" s="6">
        <v>18</v>
      </c>
      <c r="Z11" s="23">
        <v>36</v>
      </c>
    </row>
    <row r="12" spans="1:26" ht="30" x14ac:dyDescent="0.25">
      <c r="A12" s="4">
        <v>6</v>
      </c>
      <c r="B12" s="4" t="s">
        <v>464</v>
      </c>
      <c r="C12" s="5" t="s">
        <v>205</v>
      </c>
      <c r="D12" s="6" t="s">
        <v>1</v>
      </c>
      <c r="E12" s="5" t="s">
        <v>206</v>
      </c>
      <c r="F12" s="5" t="s">
        <v>8</v>
      </c>
      <c r="G12" s="5" t="s">
        <v>72</v>
      </c>
      <c r="H12" s="6" t="s">
        <v>345</v>
      </c>
      <c r="I12" s="6" t="s">
        <v>5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14</v>
      </c>
      <c r="P12" s="6">
        <v>0</v>
      </c>
      <c r="Q12" s="6">
        <v>14</v>
      </c>
      <c r="R12" s="6">
        <v>0</v>
      </c>
      <c r="S12" s="6">
        <v>0</v>
      </c>
      <c r="T12" s="6">
        <v>0</v>
      </c>
      <c r="U12" s="6">
        <v>14</v>
      </c>
      <c r="V12" s="6">
        <v>0</v>
      </c>
      <c r="W12" s="6">
        <v>0</v>
      </c>
      <c r="X12" s="6">
        <v>14</v>
      </c>
      <c r="Y12" s="6">
        <v>14</v>
      </c>
      <c r="Z12" s="23">
        <v>100</v>
      </c>
    </row>
    <row r="13" spans="1:26" ht="30" x14ac:dyDescent="0.25">
      <c r="A13" s="4">
        <v>6</v>
      </c>
      <c r="B13" s="4" t="s">
        <v>463</v>
      </c>
      <c r="C13" s="5" t="s">
        <v>207</v>
      </c>
      <c r="D13" s="6" t="s">
        <v>1</v>
      </c>
      <c r="E13" s="5" t="s">
        <v>208</v>
      </c>
      <c r="F13" s="5" t="s">
        <v>8</v>
      </c>
      <c r="G13" s="5" t="s">
        <v>4</v>
      </c>
      <c r="H13" s="6" t="s">
        <v>345</v>
      </c>
      <c r="I13" s="6" t="s">
        <v>9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28</v>
      </c>
      <c r="P13" s="6">
        <v>0</v>
      </c>
      <c r="Q13" s="6">
        <v>28</v>
      </c>
      <c r="R13" s="6">
        <v>0</v>
      </c>
      <c r="S13" s="6">
        <v>0</v>
      </c>
      <c r="T13" s="6">
        <v>0</v>
      </c>
      <c r="U13" s="6">
        <v>28</v>
      </c>
      <c r="V13" s="6">
        <v>0</v>
      </c>
      <c r="W13" s="6">
        <v>0</v>
      </c>
      <c r="X13" s="6">
        <v>28</v>
      </c>
      <c r="Y13" s="6">
        <v>28</v>
      </c>
      <c r="Z13" s="23">
        <v>100</v>
      </c>
    </row>
    <row r="14" spans="1:26" ht="30" x14ac:dyDescent="0.25">
      <c r="A14" s="4">
        <v>6</v>
      </c>
      <c r="B14" s="4" t="s">
        <v>476</v>
      </c>
      <c r="C14" s="5" t="s">
        <v>254</v>
      </c>
      <c r="D14" s="6" t="s">
        <v>1</v>
      </c>
      <c r="E14" s="5" t="s">
        <v>255</v>
      </c>
      <c r="F14" s="5" t="s">
        <v>3</v>
      </c>
      <c r="G14" s="5" t="s">
        <v>4</v>
      </c>
      <c r="H14" s="6" t="s">
        <v>345</v>
      </c>
      <c r="I14" s="6" t="s">
        <v>5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30</v>
      </c>
      <c r="P14" s="6">
        <v>0</v>
      </c>
      <c r="Q14" s="6">
        <v>15</v>
      </c>
      <c r="R14" s="6">
        <v>0</v>
      </c>
      <c r="S14" s="6">
        <v>0</v>
      </c>
      <c r="T14" s="6">
        <v>0</v>
      </c>
      <c r="U14" s="6">
        <v>30</v>
      </c>
      <c r="V14" s="6">
        <v>0</v>
      </c>
      <c r="W14" s="6">
        <v>0</v>
      </c>
      <c r="X14" s="6">
        <v>30</v>
      </c>
      <c r="Y14" s="6">
        <v>24</v>
      </c>
      <c r="Z14" s="23">
        <v>80</v>
      </c>
    </row>
    <row r="15" spans="1:26" ht="30" x14ac:dyDescent="0.25">
      <c r="A15" s="4">
        <v>6</v>
      </c>
      <c r="B15" s="4" t="s">
        <v>464</v>
      </c>
      <c r="C15" s="5" t="s">
        <v>19</v>
      </c>
      <c r="D15" s="6" t="s">
        <v>1</v>
      </c>
      <c r="E15" s="5" t="s">
        <v>260</v>
      </c>
      <c r="F15" s="5" t="s">
        <v>3</v>
      </c>
      <c r="G15" s="5" t="s">
        <v>4</v>
      </c>
      <c r="H15" s="6" t="s">
        <v>345</v>
      </c>
      <c r="I15" s="6" t="s">
        <v>5</v>
      </c>
      <c r="J15" s="6">
        <v>12</v>
      </c>
      <c r="K15" s="6">
        <v>6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12</v>
      </c>
      <c r="V15" s="6">
        <v>0</v>
      </c>
      <c r="W15" s="6">
        <v>0</v>
      </c>
      <c r="X15" s="6">
        <v>12</v>
      </c>
      <c r="Y15" s="6">
        <v>6</v>
      </c>
      <c r="Z15" s="23">
        <v>50</v>
      </c>
    </row>
    <row r="16" spans="1:26" ht="45" x14ac:dyDescent="0.25">
      <c r="A16" s="4">
        <v>6</v>
      </c>
      <c r="B16" s="4" t="s">
        <v>463</v>
      </c>
      <c r="C16" s="5" t="s">
        <v>261</v>
      </c>
      <c r="D16" s="6" t="s">
        <v>1</v>
      </c>
      <c r="E16" s="5" t="s">
        <v>262</v>
      </c>
      <c r="F16" s="5" t="s">
        <v>71</v>
      </c>
      <c r="G16" s="5" t="s">
        <v>4</v>
      </c>
      <c r="H16" s="6" t="s">
        <v>345</v>
      </c>
      <c r="I16" s="6" t="s">
        <v>9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29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29</v>
      </c>
      <c r="V16" s="6">
        <v>0</v>
      </c>
      <c r="W16" s="6">
        <v>0</v>
      </c>
      <c r="X16" s="6">
        <v>29</v>
      </c>
      <c r="Y16" s="6">
        <v>29</v>
      </c>
      <c r="Z16" s="23">
        <v>100</v>
      </c>
    </row>
    <row r="17" spans="1:26" ht="30" x14ac:dyDescent="0.25">
      <c r="A17" s="4">
        <v>6</v>
      </c>
      <c r="B17" s="4" t="s">
        <v>463</v>
      </c>
      <c r="C17" s="5" t="s">
        <v>105</v>
      </c>
      <c r="D17" s="6" t="s">
        <v>1</v>
      </c>
      <c r="E17" s="5" t="s">
        <v>265</v>
      </c>
      <c r="F17" s="5" t="s">
        <v>3</v>
      </c>
      <c r="G17" s="5" t="s">
        <v>4</v>
      </c>
      <c r="H17" s="6" t="s">
        <v>345</v>
      </c>
      <c r="I17" s="6" t="s">
        <v>5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10</v>
      </c>
      <c r="P17" s="6">
        <v>0</v>
      </c>
      <c r="Q17" s="6">
        <v>10</v>
      </c>
      <c r="R17" s="6">
        <v>0</v>
      </c>
      <c r="S17" s="6">
        <v>0</v>
      </c>
      <c r="T17" s="6">
        <v>0</v>
      </c>
      <c r="U17" s="6">
        <v>10</v>
      </c>
      <c r="V17" s="6">
        <v>0</v>
      </c>
      <c r="W17" s="6">
        <v>0</v>
      </c>
      <c r="X17" s="6">
        <v>10</v>
      </c>
      <c r="Y17" s="6">
        <v>0</v>
      </c>
      <c r="Z17" s="23">
        <v>0</v>
      </c>
    </row>
    <row r="18" spans="1:26" ht="30" x14ac:dyDescent="0.25">
      <c r="A18" s="4">
        <v>6</v>
      </c>
      <c r="B18" s="4" t="s">
        <v>464</v>
      </c>
      <c r="C18" s="5" t="s">
        <v>289</v>
      </c>
      <c r="D18" s="6" t="s">
        <v>70</v>
      </c>
      <c r="E18" s="5" t="s">
        <v>467</v>
      </c>
      <c r="F18" s="5" t="s">
        <v>16</v>
      </c>
      <c r="G18" s="5" t="s">
        <v>73</v>
      </c>
      <c r="H18" s="6" t="s">
        <v>344</v>
      </c>
      <c r="I18" s="6" t="s">
        <v>5</v>
      </c>
      <c r="J18" s="6">
        <v>40</v>
      </c>
      <c r="K18" s="6">
        <v>10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40</v>
      </c>
      <c r="V18" s="6">
        <v>0</v>
      </c>
      <c r="W18" s="6">
        <v>0</v>
      </c>
      <c r="X18" s="6">
        <v>40</v>
      </c>
      <c r="Y18" s="6">
        <v>20</v>
      </c>
      <c r="Z18" s="23">
        <v>50</v>
      </c>
    </row>
    <row r="19" spans="1:26" ht="45" x14ac:dyDescent="0.25">
      <c r="A19" s="4">
        <v>6</v>
      </c>
      <c r="B19" s="4" t="s">
        <v>464</v>
      </c>
      <c r="C19" s="5" t="s">
        <v>289</v>
      </c>
      <c r="D19" s="6" t="s">
        <v>70</v>
      </c>
      <c r="E19" s="5" t="s">
        <v>468</v>
      </c>
      <c r="F19" s="5" t="s">
        <v>71</v>
      </c>
      <c r="G19" s="5" t="s">
        <v>73</v>
      </c>
      <c r="H19" s="6" t="s">
        <v>345</v>
      </c>
      <c r="I19" s="6" t="s">
        <v>9</v>
      </c>
      <c r="J19" s="6">
        <v>28</v>
      </c>
      <c r="K19" s="6">
        <v>8</v>
      </c>
      <c r="L19" s="6">
        <v>0</v>
      </c>
      <c r="M19" s="6">
        <v>0</v>
      </c>
      <c r="N19" s="6">
        <v>0</v>
      </c>
      <c r="O19" s="6">
        <v>13</v>
      </c>
      <c r="P19" s="6">
        <v>0</v>
      </c>
      <c r="Q19" s="6">
        <v>1</v>
      </c>
      <c r="R19" s="6">
        <v>0</v>
      </c>
      <c r="S19" s="6">
        <v>0</v>
      </c>
      <c r="T19" s="6">
        <v>0</v>
      </c>
      <c r="U19" s="6">
        <v>41</v>
      </c>
      <c r="V19" s="6">
        <v>0</v>
      </c>
      <c r="W19" s="6">
        <v>0</v>
      </c>
      <c r="X19" s="6">
        <v>41</v>
      </c>
      <c r="Y19" s="6">
        <v>41</v>
      </c>
      <c r="Z19" s="23">
        <v>100</v>
      </c>
    </row>
    <row r="20" spans="1:26" ht="30" x14ac:dyDescent="0.25">
      <c r="A20" s="4">
        <v>6</v>
      </c>
      <c r="B20" s="4" t="s">
        <v>464</v>
      </c>
      <c r="C20" s="5" t="s">
        <v>281</v>
      </c>
      <c r="D20" s="6" t="s">
        <v>1</v>
      </c>
      <c r="E20" s="5" t="s">
        <v>282</v>
      </c>
      <c r="F20" s="5" t="s">
        <v>3</v>
      </c>
      <c r="G20" s="5" t="s">
        <v>4</v>
      </c>
      <c r="H20" s="6" t="s">
        <v>345</v>
      </c>
      <c r="I20" s="6" t="s">
        <v>5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17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17</v>
      </c>
      <c r="V20" s="6">
        <v>0</v>
      </c>
      <c r="W20" s="6">
        <v>0</v>
      </c>
      <c r="X20" s="6">
        <v>17</v>
      </c>
      <c r="Y20" s="6">
        <v>9</v>
      </c>
      <c r="Z20" s="23">
        <v>52.941176470588204</v>
      </c>
    </row>
    <row r="21" spans="1:26" ht="30" x14ac:dyDescent="0.25">
      <c r="A21" s="4">
        <v>6</v>
      </c>
      <c r="B21" s="4" t="s">
        <v>464</v>
      </c>
      <c r="C21" s="5" t="s">
        <v>281</v>
      </c>
      <c r="D21" s="6" t="s">
        <v>1</v>
      </c>
      <c r="E21" s="5" t="s">
        <v>283</v>
      </c>
      <c r="F21" s="5" t="s">
        <v>3</v>
      </c>
      <c r="G21" s="5" t="s">
        <v>4</v>
      </c>
      <c r="H21" s="6" t="s">
        <v>345</v>
      </c>
      <c r="I21" s="6" t="s">
        <v>5</v>
      </c>
      <c r="J21" s="6">
        <v>16</v>
      </c>
      <c r="K21" s="6">
        <v>5</v>
      </c>
      <c r="L21" s="6">
        <v>0</v>
      </c>
      <c r="M21" s="6">
        <v>0</v>
      </c>
      <c r="N21" s="6">
        <v>0</v>
      </c>
      <c r="O21" s="6">
        <v>1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17</v>
      </c>
      <c r="V21" s="6">
        <v>0</v>
      </c>
      <c r="W21" s="6">
        <v>0</v>
      </c>
      <c r="X21" s="6">
        <v>17</v>
      </c>
      <c r="Y21" s="6">
        <v>17</v>
      </c>
      <c r="Z21" s="23">
        <v>100</v>
      </c>
    </row>
    <row r="22" spans="1:26" ht="45" x14ac:dyDescent="0.25">
      <c r="A22" s="4">
        <v>6</v>
      </c>
      <c r="B22" s="4" t="s">
        <v>464</v>
      </c>
      <c r="C22" s="5" t="s">
        <v>289</v>
      </c>
      <c r="D22" s="6" t="s">
        <v>1</v>
      </c>
      <c r="E22" s="5" t="s">
        <v>290</v>
      </c>
      <c r="F22" s="5" t="s">
        <v>71</v>
      </c>
      <c r="G22" s="5" t="s">
        <v>4</v>
      </c>
      <c r="H22" s="6" t="s">
        <v>345</v>
      </c>
      <c r="I22" s="6" t="s">
        <v>9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1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0</v>
      </c>
      <c r="W22" s="6">
        <v>0</v>
      </c>
      <c r="X22" s="6">
        <v>1</v>
      </c>
      <c r="Y22" s="6">
        <v>1</v>
      </c>
      <c r="Z22" s="23">
        <v>100</v>
      </c>
    </row>
    <row r="23" spans="1:26" ht="45" x14ac:dyDescent="0.25">
      <c r="A23" s="4">
        <v>6</v>
      </c>
      <c r="B23" s="4" t="s">
        <v>464</v>
      </c>
      <c r="C23" s="5" t="s">
        <v>289</v>
      </c>
      <c r="D23" s="6" t="s">
        <v>1</v>
      </c>
      <c r="E23" s="5" t="s">
        <v>300</v>
      </c>
      <c r="F23" s="5" t="s">
        <v>71</v>
      </c>
      <c r="G23" s="5" t="s">
        <v>4</v>
      </c>
      <c r="H23" s="6" t="s">
        <v>345</v>
      </c>
      <c r="I23" s="6" t="s">
        <v>9</v>
      </c>
      <c r="J23" s="6">
        <v>16</v>
      </c>
      <c r="K23" s="6">
        <v>6</v>
      </c>
      <c r="L23" s="6">
        <v>0</v>
      </c>
      <c r="M23" s="6">
        <v>0</v>
      </c>
      <c r="N23" s="6">
        <v>0</v>
      </c>
      <c r="O23" s="6">
        <v>10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26</v>
      </c>
      <c r="V23" s="6">
        <v>0</v>
      </c>
      <c r="W23" s="6">
        <v>0</v>
      </c>
      <c r="X23" s="6">
        <v>26</v>
      </c>
      <c r="Y23" s="6">
        <v>26</v>
      </c>
      <c r="Z23" s="23">
        <v>100</v>
      </c>
    </row>
    <row r="24" spans="1:26" ht="30" x14ac:dyDescent="0.25">
      <c r="A24" s="4">
        <v>6</v>
      </c>
      <c r="B24" s="4" t="s">
        <v>478</v>
      </c>
      <c r="C24" s="5" t="s">
        <v>469</v>
      </c>
      <c r="D24" s="6" t="s">
        <v>1</v>
      </c>
      <c r="E24" s="5" t="s">
        <v>470</v>
      </c>
      <c r="F24" s="5" t="s">
        <v>3</v>
      </c>
      <c r="G24" s="5" t="s">
        <v>72</v>
      </c>
      <c r="H24" s="6" t="s">
        <v>345</v>
      </c>
      <c r="I24" s="6" t="s">
        <v>5</v>
      </c>
      <c r="J24" s="6">
        <v>2</v>
      </c>
      <c r="K24" s="6">
        <v>1</v>
      </c>
      <c r="L24" s="6">
        <v>0</v>
      </c>
      <c r="M24" s="6">
        <v>0</v>
      </c>
      <c r="N24" s="6">
        <v>0</v>
      </c>
      <c r="O24" s="6">
        <v>2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4</v>
      </c>
      <c r="V24" s="6">
        <v>0</v>
      </c>
      <c r="W24" s="6">
        <v>0</v>
      </c>
      <c r="X24" s="6">
        <v>4</v>
      </c>
      <c r="Y24" s="6">
        <v>4</v>
      </c>
      <c r="Z24" s="23">
        <v>100</v>
      </c>
    </row>
    <row r="25" spans="1:26" ht="30" x14ac:dyDescent="0.25">
      <c r="A25" s="4">
        <v>6</v>
      </c>
      <c r="B25" s="4" t="s">
        <v>477</v>
      </c>
      <c r="C25" s="5" t="s">
        <v>472</v>
      </c>
      <c r="D25" s="6" t="s">
        <v>1</v>
      </c>
      <c r="E25" s="5" t="s">
        <v>471</v>
      </c>
      <c r="F25" s="5" t="s">
        <v>3</v>
      </c>
      <c r="G25" s="5" t="s">
        <v>72</v>
      </c>
      <c r="H25" s="6" t="s">
        <v>345</v>
      </c>
      <c r="I25" s="6" t="s">
        <v>5</v>
      </c>
      <c r="J25" s="6"/>
      <c r="K25" s="6"/>
      <c r="L25" s="6">
        <v>0</v>
      </c>
      <c r="M25" s="6">
        <v>0</v>
      </c>
      <c r="N25" s="6">
        <v>0</v>
      </c>
      <c r="O25" s="6">
        <v>2</v>
      </c>
      <c r="P25" s="6">
        <v>0</v>
      </c>
      <c r="Q25" s="6">
        <v>1</v>
      </c>
      <c r="R25" s="6">
        <v>0</v>
      </c>
      <c r="S25" s="6">
        <v>0</v>
      </c>
      <c r="T25" s="6">
        <v>0</v>
      </c>
      <c r="U25" s="6">
        <v>2</v>
      </c>
      <c r="V25" s="6">
        <v>0</v>
      </c>
      <c r="W25" s="6">
        <v>0</v>
      </c>
      <c r="X25" s="6">
        <v>2</v>
      </c>
      <c r="Y25" s="6">
        <v>2</v>
      </c>
      <c r="Z25" s="23">
        <v>100</v>
      </c>
    </row>
    <row r="26" spans="1:26" ht="30" x14ac:dyDescent="0.25">
      <c r="A26" s="4">
        <v>6</v>
      </c>
      <c r="B26" s="4" t="s">
        <v>464</v>
      </c>
      <c r="C26" s="5" t="s">
        <v>105</v>
      </c>
      <c r="D26" s="6" t="s">
        <v>1</v>
      </c>
      <c r="E26" s="5" t="s">
        <v>337</v>
      </c>
      <c r="F26" s="5" t="s">
        <v>16</v>
      </c>
      <c r="G26" s="5" t="s">
        <v>72</v>
      </c>
      <c r="H26" s="6" t="s">
        <v>345</v>
      </c>
      <c r="I26" s="6" t="s">
        <v>5</v>
      </c>
      <c r="J26" s="6">
        <v>20</v>
      </c>
      <c r="K26" s="6">
        <v>10</v>
      </c>
      <c r="L26" s="6">
        <v>0</v>
      </c>
      <c r="M26" s="6">
        <v>20</v>
      </c>
      <c r="N26" s="6">
        <v>0</v>
      </c>
      <c r="O26" s="6">
        <v>10</v>
      </c>
      <c r="P26" s="6">
        <v>0</v>
      </c>
      <c r="Q26" s="6">
        <v>10</v>
      </c>
      <c r="R26" s="6">
        <v>0</v>
      </c>
      <c r="S26" s="6">
        <v>0</v>
      </c>
      <c r="T26" s="6">
        <v>0</v>
      </c>
      <c r="U26" s="6">
        <v>30</v>
      </c>
      <c r="V26" s="6">
        <v>0</v>
      </c>
      <c r="W26" s="6">
        <v>0</v>
      </c>
      <c r="X26" s="6">
        <v>30</v>
      </c>
      <c r="Y26" s="6">
        <v>8</v>
      </c>
      <c r="Z26" s="23">
        <v>26.6666666666666</v>
      </c>
    </row>
    <row r="27" spans="1:26" ht="30" x14ac:dyDescent="0.25">
      <c r="A27" s="4">
        <v>6</v>
      </c>
      <c r="B27" s="4" t="s">
        <v>477</v>
      </c>
      <c r="C27" s="5" t="s">
        <v>479</v>
      </c>
      <c r="D27" s="6" t="s">
        <v>1</v>
      </c>
      <c r="E27" s="5" t="s">
        <v>473</v>
      </c>
      <c r="F27" s="5" t="s">
        <v>3</v>
      </c>
      <c r="G27" s="5" t="s">
        <v>72</v>
      </c>
      <c r="H27" s="6" t="s">
        <v>345</v>
      </c>
      <c r="I27" s="6" t="s">
        <v>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3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3</v>
      </c>
      <c r="V27" s="6">
        <v>0</v>
      </c>
      <c r="W27" s="6">
        <v>0</v>
      </c>
      <c r="X27" s="6">
        <v>3</v>
      </c>
      <c r="Y27" s="6">
        <v>5</v>
      </c>
      <c r="Z27" s="23">
        <v>166.666666666666</v>
      </c>
    </row>
    <row r="28" spans="1:26" ht="75" x14ac:dyDescent="0.25">
      <c r="A28" s="31"/>
      <c r="B28" s="31"/>
      <c r="C28" s="31"/>
      <c r="D28" s="31"/>
      <c r="E28" s="31"/>
      <c r="F28" s="31"/>
      <c r="G28" s="31"/>
      <c r="H28" s="31"/>
      <c r="I28" s="32"/>
      <c r="J28" s="1" t="s">
        <v>355</v>
      </c>
      <c r="K28" s="1" t="s">
        <v>356</v>
      </c>
      <c r="L28" s="1" t="s">
        <v>357</v>
      </c>
      <c r="M28" s="1" t="s">
        <v>358</v>
      </c>
      <c r="N28" s="1" t="s">
        <v>362</v>
      </c>
      <c r="O28" s="1" t="s">
        <v>359</v>
      </c>
      <c r="P28" s="1" t="s">
        <v>360</v>
      </c>
      <c r="Q28" s="1" t="s">
        <v>361</v>
      </c>
      <c r="R28" s="1" t="s">
        <v>363</v>
      </c>
      <c r="S28" s="1" t="s">
        <v>364</v>
      </c>
      <c r="T28" s="1" t="s">
        <v>365</v>
      </c>
      <c r="U28" s="1" t="s">
        <v>366</v>
      </c>
      <c r="V28" s="1" t="s">
        <v>367</v>
      </c>
      <c r="W28" s="1" t="s">
        <v>368</v>
      </c>
      <c r="X28" s="1" t="s">
        <v>369</v>
      </c>
      <c r="Y28" s="1" t="s">
        <v>370</v>
      </c>
      <c r="Z28" s="2" t="s">
        <v>371</v>
      </c>
    </row>
    <row r="29" spans="1:26" ht="24" x14ac:dyDescent="0.25">
      <c r="A29" s="34" t="s">
        <v>374</v>
      </c>
      <c r="B29" s="35"/>
      <c r="C29" s="35"/>
      <c r="D29" s="35"/>
      <c r="E29" s="35"/>
      <c r="F29" s="35"/>
      <c r="G29" s="35"/>
      <c r="H29" s="35"/>
      <c r="I29" s="36"/>
      <c r="J29" s="18">
        <f>SUM(J2:J27)</f>
        <v>173</v>
      </c>
      <c r="K29" s="18">
        <f t="shared" ref="K29:Y29" si="0">SUM(K2:K27)</f>
        <v>64</v>
      </c>
      <c r="L29" s="18">
        <f t="shared" si="0"/>
        <v>0</v>
      </c>
      <c r="M29" s="18">
        <f t="shared" si="0"/>
        <v>30</v>
      </c>
      <c r="N29" s="18">
        <f t="shared" si="0"/>
        <v>0</v>
      </c>
      <c r="O29" s="18">
        <f t="shared" si="0"/>
        <v>444</v>
      </c>
      <c r="P29" s="18">
        <f t="shared" si="0"/>
        <v>20</v>
      </c>
      <c r="Q29" s="18">
        <f t="shared" si="0"/>
        <v>163</v>
      </c>
      <c r="R29" s="18">
        <f t="shared" si="0"/>
        <v>0</v>
      </c>
      <c r="S29" s="18">
        <f t="shared" si="0"/>
        <v>0</v>
      </c>
      <c r="T29" s="18">
        <f t="shared" si="0"/>
        <v>0</v>
      </c>
      <c r="U29" s="18">
        <f t="shared" si="0"/>
        <v>617</v>
      </c>
      <c r="V29" s="18">
        <f t="shared" si="0"/>
        <v>0</v>
      </c>
      <c r="W29" s="18">
        <f t="shared" si="0"/>
        <v>0</v>
      </c>
      <c r="X29" s="18">
        <f t="shared" si="0"/>
        <v>617</v>
      </c>
      <c r="Y29" s="18">
        <f t="shared" si="0"/>
        <v>463</v>
      </c>
      <c r="Z29" s="28">
        <f>Y29/U29</f>
        <v>0.75040518638573739</v>
      </c>
    </row>
    <row r="30" spans="1:26" ht="24" x14ac:dyDescent="0.25">
      <c r="A30" s="34" t="s">
        <v>377</v>
      </c>
      <c r="B30" s="35"/>
      <c r="C30" s="35"/>
      <c r="D30" s="35"/>
      <c r="E30" s="35"/>
      <c r="F30" s="35"/>
      <c r="G30" s="35"/>
      <c r="H30" s="35"/>
      <c r="I30" s="36"/>
      <c r="J30" s="16">
        <f>SUM(J2,J4:J5,J9,J14:J15,J17,J20:J21,J24:J25,J27)</f>
        <v>65</v>
      </c>
      <c r="K30" s="16">
        <f t="shared" ref="K30:Y30" si="1">SUM(K2,K4:K5,K9,K14:K15,K17,K20:K21,K24:K25,K27)</f>
        <v>28</v>
      </c>
      <c r="L30" s="16">
        <f t="shared" si="1"/>
        <v>0</v>
      </c>
      <c r="M30" s="16">
        <f t="shared" si="1"/>
        <v>10</v>
      </c>
      <c r="N30" s="16">
        <f t="shared" si="1"/>
        <v>0</v>
      </c>
      <c r="O30" s="16">
        <f t="shared" si="1"/>
        <v>190</v>
      </c>
      <c r="P30" s="16">
        <f t="shared" si="1"/>
        <v>0</v>
      </c>
      <c r="Q30" s="16">
        <f t="shared" si="1"/>
        <v>60</v>
      </c>
      <c r="R30" s="16">
        <f t="shared" si="1"/>
        <v>0</v>
      </c>
      <c r="S30" s="16">
        <f t="shared" si="1"/>
        <v>0</v>
      </c>
      <c r="T30" s="16">
        <f t="shared" si="1"/>
        <v>0</v>
      </c>
      <c r="U30" s="16">
        <f t="shared" si="1"/>
        <v>255</v>
      </c>
      <c r="V30" s="16">
        <f t="shared" si="1"/>
        <v>0</v>
      </c>
      <c r="W30" s="16">
        <f t="shared" si="1"/>
        <v>0</v>
      </c>
      <c r="X30" s="16">
        <f t="shared" si="1"/>
        <v>255</v>
      </c>
      <c r="Y30" s="16">
        <f t="shared" si="1"/>
        <v>180</v>
      </c>
      <c r="Z30" s="29">
        <f t="shared" ref="Z30:Z36" si="2">Y30/U30</f>
        <v>0.70588235294117652</v>
      </c>
    </row>
    <row r="31" spans="1:26" ht="24" x14ac:dyDescent="0.25">
      <c r="A31" s="34" t="s">
        <v>378</v>
      </c>
      <c r="B31" s="35"/>
      <c r="C31" s="35"/>
      <c r="D31" s="35"/>
      <c r="E31" s="35"/>
      <c r="F31" s="35"/>
      <c r="G31" s="35"/>
      <c r="H31" s="35"/>
      <c r="I31" s="36"/>
      <c r="J31" s="16">
        <f>SUM(J18,J26)</f>
        <v>60</v>
      </c>
      <c r="K31" s="16">
        <f t="shared" ref="K31:Y31" si="3">SUM(K18,K26)</f>
        <v>20</v>
      </c>
      <c r="L31" s="16">
        <f t="shared" si="3"/>
        <v>0</v>
      </c>
      <c r="M31" s="16">
        <f t="shared" si="3"/>
        <v>20</v>
      </c>
      <c r="N31" s="16">
        <f t="shared" si="3"/>
        <v>0</v>
      </c>
      <c r="O31" s="16">
        <f t="shared" si="3"/>
        <v>10</v>
      </c>
      <c r="P31" s="16">
        <f t="shared" si="3"/>
        <v>0</v>
      </c>
      <c r="Q31" s="16">
        <f t="shared" si="3"/>
        <v>10</v>
      </c>
      <c r="R31" s="16">
        <f t="shared" si="3"/>
        <v>0</v>
      </c>
      <c r="S31" s="16">
        <f t="shared" si="3"/>
        <v>0</v>
      </c>
      <c r="T31" s="16">
        <f t="shared" si="3"/>
        <v>0</v>
      </c>
      <c r="U31" s="16">
        <f t="shared" si="3"/>
        <v>70</v>
      </c>
      <c r="V31" s="16">
        <f t="shared" si="3"/>
        <v>0</v>
      </c>
      <c r="W31" s="16">
        <f t="shared" si="3"/>
        <v>0</v>
      </c>
      <c r="X31" s="16">
        <f t="shared" si="3"/>
        <v>70</v>
      </c>
      <c r="Y31" s="16">
        <f t="shared" si="3"/>
        <v>28</v>
      </c>
      <c r="Z31" s="29">
        <f t="shared" si="2"/>
        <v>0.4</v>
      </c>
    </row>
    <row r="32" spans="1:26" ht="24" x14ac:dyDescent="0.25">
      <c r="A32" s="34" t="s">
        <v>379</v>
      </c>
      <c r="B32" s="35"/>
      <c r="C32" s="35"/>
      <c r="D32" s="35"/>
      <c r="E32" s="35"/>
      <c r="F32" s="35"/>
      <c r="G32" s="35"/>
      <c r="H32" s="35"/>
      <c r="I32" s="36"/>
      <c r="J32" s="16">
        <f>SUM(J6:J8,J10:J13)</f>
        <v>4</v>
      </c>
      <c r="K32" s="16">
        <f t="shared" ref="K32:Y32" si="4">SUM(K6:K8,K10:K13)</f>
        <v>2</v>
      </c>
      <c r="L32" s="16">
        <f t="shared" si="4"/>
        <v>0</v>
      </c>
      <c r="M32" s="16">
        <f t="shared" si="4"/>
        <v>0</v>
      </c>
      <c r="N32" s="16">
        <f t="shared" si="4"/>
        <v>0</v>
      </c>
      <c r="O32" s="16">
        <f t="shared" si="4"/>
        <v>182</v>
      </c>
      <c r="P32" s="16">
        <f t="shared" si="4"/>
        <v>20</v>
      </c>
      <c r="Q32" s="16">
        <f t="shared" si="4"/>
        <v>92</v>
      </c>
      <c r="R32" s="16">
        <f t="shared" si="4"/>
        <v>0</v>
      </c>
      <c r="S32" s="16">
        <f t="shared" si="4"/>
        <v>0</v>
      </c>
      <c r="T32" s="16">
        <f t="shared" si="4"/>
        <v>0</v>
      </c>
      <c r="U32" s="16">
        <f t="shared" si="4"/>
        <v>186</v>
      </c>
      <c r="V32" s="16">
        <f t="shared" si="4"/>
        <v>0</v>
      </c>
      <c r="W32" s="16">
        <f t="shared" si="4"/>
        <v>0</v>
      </c>
      <c r="X32" s="16">
        <f t="shared" si="4"/>
        <v>186</v>
      </c>
      <c r="Y32" s="16">
        <f t="shared" si="4"/>
        <v>149</v>
      </c>
      <c r="Z32" s="26">
        <f t="shared" si="2"/>
        <v>0.80107526881720426</v>
      </c>
    </row>
    <row r="33" spans="1:26" ht="24" x14ac:dyDescent="0.25">
      <c r="A33" s="34" t="s">
        <v>380</v>
      </c>
      <c r="B33" s="35"/>
      <c r="C33" s="35"/>
      <c r="D33" s="35"/>
      <c r="E33" s="35"/>
      <c r="F33" s="35"/>
      <c r="G33" s="35"/>
      <c r="H33" s="35"/>
      <c r="I33" s="36"/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26">
        <v>0</v>
      </c>
    </row>
    <row r="34" spans="1:26" ht="24" x14ac:dyDescent="0.25">
      <c r="A34" s="34" t="s">
        <v>381</v>
      </c>
      <c r="B34" s="35"/>
      <c r="C34" s="35"/>
      <c r="D34" s="35"/>
      <c r="E34" s="35"/>
      <c r="F34" s="35"/>
      <c r="G34" s="35"/>
      <c r="H34" s="35"/>
      <c r="I34" s="36"/>
      <c r="J34" s="16">
        <f>SUM(J3,J16,J19,J22:J23)</f>
        <v>44</v>
      </c>
      <c r="K34" s="16">
        <f t="shared" ref="K34:Y34" si="5">SUM(K3,K16,K19,K22:K23)</f>
        <v>14</v>
      </c>
      <c r="L34" s="16">
        <f t="shared" si="5"/>
        <v>0</v>
      </c>
      <c r="M34" s="16">
        <f t="shared" si="5"/>
        <v>0</v>
      </c>
      <c r="N34" s="16">
        <f t="shared" si="5"/>
        <v>0</v>
      </c>
      <c r="O34" s="16">
        <f t="shared" si="5"/>
        <v>62</v>
      </c>
      <c r="P34" s="16">
        <f t="shared" si="5"/>
        <v>0</v>
      </c>
      <c r="Q34" s="16">
        <f t="shared" si="5"/>
        <v>1</v>
      </c>
      <c r="R34" s="16">
        <f t="shared" si="5"/>
        <v>0</v>
      </c>
      <c r="S34" s="16">
        <f t="shared" si="5"/>
        <v>0</v>
      </c>
      <c r="T34" s="16">
        <f t="shared" si="5"/>
        <v>0</v>
      </c>
      <c r="U34" s="16">
        <f t="shared" si="5"/>
        <v>106</v>
      </c>
      <c r="V34" s="16">
        <f t="shared" si="5"/>
        <v>0</v>
      </c>
      <c r="W34" s="16">
        <f t="shared" si="5"/>
        <v>0</v>
      </c>
      <c r="X34" s="16">
        <f t="shared" si="5"/>
        <v>106</v>
      </c>
      <c r="Y34" s="16">
        <f t="shared" si="5"/>
        <v>106</v>
      </c>
      <c r="Z34" s="29">
        <f t="shared" si="2"/>
        <v>1</v>
      </c>
    </row>
    <row r="35" spans="1:26" ht="24" x14ac:dyDescent="0.25">
      <c r="A35" s="34" t="s">
        <v>382</v>
      </c>
      <c r="B35" s="35"/>
      <c r="C35" s="35"/>
      <c r="D35" s="35"/>
      <c r="E35" s="35"/>
      <c r="F35" s="35"/>
      <c r="G35" s="35"/>
      <c r="H35" s="35"/>
      <c r="I35" s="36"/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26">
        <v>0</v>
      </c>
    </row>
    <row r="36" spans="1:26" ht="21" x14ac:dyDescent="0.25">
      <c r="A36" s="37" t="s">
        <v>376</v>
      </c>
      <c r="B36" s="38"/>
      <c r="C36" s="38"/>
      <c r="D36" s="38"/>
      <c r="E36" s="38"/>
      <c r="F36" s="38"/>
      <c r="G36" s="38"/>
      <c r="H36" s="38"/>
      <c r="I36" s="39"/>
      <c r="J36" s="19">
        <f>SUM(J3:J4,J18:J19)</f>
        <v>83</v>
      </c>
      <c r="K36" s="19">
        <f t="shared" ref="K36:Y36" si="6">SUM(K3:K4,K18:K19)</f>
        <v>24</v>
      </c>
      <c r="L36" s="19">
        <f t="shared" si="6"/>
        <v>0</v>
      </c>
      <c r="M36" s="19">
        <f t="shared" si="6"/>
        <v>0</v>
      </c>
      <c r="N36" s="19">
        <f t="shared" si="6"/>
        <v>0</v>
      </c>
      <c r="O36" s="19">
        <f t="shared" si="6"/>
        <v>32</v>
      </c>
      <c r="P36" s="19">
        <f t="shared" si="6"/>
        <v>0</v>
      </c>
      <c r="Q36" s="19">
        <f t="shared" si="6"/>
        <v>1</v>
      </c>
      <c r="R36" s="19">
        <f t="shared" si="6"/>
        <v>0</v>
      </c>
      <c r="S36" s="19">
        <f t="shared" si="6"/>
        <v>0</v>
      </c>
      <c r="T36" s="19">
        <f t="shared" si="6"/>
        <v>0</v>
      </c>
      <c r="U36" s="19">
        <f t="shared" si="6"/>
        <v>115</v>
      </c>
      <c r="V36" s="19">
        <f t="shared" si="6"/>
        <v>0</v>
      </c>
      <c r="W36" s="19">
        <f t="shared" si="6"/>
        <v>0</v>
      </c>
      <c r="X36" s="19">
        <f t="shared" si="6"/>
        <v>115</v>
      </c>
      <c r="Y36" s="19">
        <f t="shared" si="6"/>
        <v>87</v>
      </c>
      <c r="Z36" s="26">
        <f t="shared" si="2"/>
        <v>0.75652173913043474</v>
      </c>
    </row>
    <row r="37" spans="1:26" ht="21" x14ac:dyDescent="0.25">
      <c r="A37" s="37" t="s">
        <v>383</v>
      </c>
      <c r="B37" s="38"/>
      <c r="C37" s="38"/>
      <c r="D37" s="38"/>
      <c r="E37" s="38"/>
      <c r="F37" s="38"/>
      <c r="G37" s="38"/>
      <c r="H37" s="38"/>
      <c r="I37" s="39"/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26">
        <v>0</v>
      </c>
    </row>
  </sheetData>
  <mergeCells count="10">
    <mergeCell ref="A33:I33"/>
    <mergeCell ref="A34:I34"/>
    <mergeCell ref="A35:I35"/>
    <mergeCell ref="A36:I36"/>
    <mergeCell ref="A37:I37"/>
    <mergeCell ref="A29:I29"/>
    <mergeCell ref="A30:I30"/>
    <mergeCell ref="A31:I31"/>
    <mergeCell ref="A32:I32"/>
    <mergeCell ref="A28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Indiana BoS</vt:lpstr>
      <vt:lpstr>Region 1</vt:lpstr>
      <vt:lpstr>R1a</vt:lpstr>
      <vt:lpstr>R2</vt:lpstr>
      <vt:lpstr>R2a</vt:lpstr>
      <vt:lpstr>R3</vt:lpstr>
      <vt:lpstr>R4</vt:lpstr>
      <vt:lpstr>R5</vt:lpstr>
      <vt:lpstr>R6</vt:lpstr>
      <vt:lpstr>R7</vt:lpstr>
      <vt:lpstr>R8</vt:lpstr>
      <vt:lpstr>R9</vt:lpstr>
      <vt:lpstr>R10</vt:lpstr>
      <vt:lpstr>R11</vt:lpstr>
      <vt:lpstr>R12</vt:lpstr>
      <vt:lpstr>R13</vt:lpstr>
      <vt:lpstr>R14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Jordan, Daniella</dc:creator>
  <cp:lastModifiedBy>Jordan, Daniella</cp:lastModifiedBy>
  <cp:lastPrinted>2024-09-20T14:48:27Z</cp:lastPrinted>
  <dcterms:created xsi:type="dcterms:W3CDTF">2024-09-16T20:22:07Z</dcterms:created>
  <dcterms:modified xsi:type="dcterms:W3CDTF">2024-09-30T12:36:48Z</dcterms:modified>
</cp:coreProperties>
</file>